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3"/>
  </bookViews>
  <sheets>
    <sheet name="BSDisc" sheetId="1" r:id="rId1"/>
    <sheet name="P&amp;LDisc" sheetId="2" r:id="rId2"/>
    <sheet name="EQ" sheetId="3" r:id="rId3"/>
    <sheet name="CF Disc" sheetId="4" r:id="rId4"/>
  </sheets>
  <externalReferences>
    <externalReference r:id="rId7"/>
  </externalReferences>
  <definedNames>
    <definedName name="_xlnm.Print_Area" localSheetId="0">'BSDisc'!$A$1:$E$64</definedName>
    <definedName name="_xlnm.Print_Area" localSheetId="3">'CF Disc'!$A$1:$E$59</definedName>
    <definedName name="_xlnm.Print_Area" localSheetId="1">'P&amp;LDisc'!$A$1:$L$33</definedName>
    <definedName name="Print_Area_MI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<sst xmlns="http://schemas.openxmlformats.org/spreadsheetml/2006/main" count="167" uniqueCount="144">
  <si>
    <t>HEITECH PADU BERHAD</t>
  </si>
  <si>
    <t xml:space="preserve">CONDENSED CONSOLIDATED BALANCE SHEET </t>
  </si>
  <si>
    <t>AS AT 30 JUNE 2003</t>
  </si>
  <si>
    <t>Unaudited</t>
  </si>
  <si>
    <t>Audited</t>
  </si>
  <si>
    <t>AUDITED</t>
  </si>
  <si>
    <t>As at 30 June</t>
  </si>
  <si>
    <t>As at 31 Dec</t>
  </si>
  <si>
    <t>31.12.2001</t>
  </si>
  <si>
    <t>RM</t>
  </si>
  <si>
    <t>NON-CURRENT ASSETS</t>
  </si>
  <si>
    <t>Property, plant &amp; equipment</t>
  </si>
  <si>
    <t>Deferred expenditure</t>
  </si>
  <si>
    <t>Investment in associate companies</t>
  </si>
  <si>
    <t>Other investment</t>
  </si>
  <si>
    <t>TOTAL NON-CURRENT ASSETS</t>
  </si>
  <si>
    <t>CURRENT ASSETS</t>
  </si>
  <si>
    <t>Work in progress</t>
  </si>
  <si>
    <t>Short term investment in quoted shares</t>
  </si>
  <si>
    <t>Other debtors &amp; prepayments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</si>
  <si>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</si>
  <si>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</si>
  <si>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</si>
  <si>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</si>
  <si>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</si>
  <si>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</si>
  <si>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</si>
  <si>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</si>
  <si>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</si>
  <si>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</si>
  <si>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</si>
  <si>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</si>
  <si>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</si>
  <si>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</si>
  <si>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</si>
  <si>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Due to holding company</t>
  </si>
  <si>
    <t>Short term borrowings</t>
  </si>
  <si>
    <t>Dividend Payable</t>
  </si>
  <si>
    <t>Taxation</t>
  </si>
  <si>
    <t>TOTAL CURRENT LIABILITIES</t>
  </si>
  <si>
    <t>NET CURRENT ASSETS</t>
  </si>
  <si>
    <t>FINANCED BY:</t>
  </si>
  <si>
    <t>Share capital</t>
  </si>
  <si>
    <t>Share premium</t>
  </si>
  <si>
    <t xml:space="preserve">Retained profits </t>
  </si>
  <si>
    <t>Shareholders' equity</t>
  </si>
  <si>
    <t>Reserves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</si>
  <si>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</si>
  <si>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</si>
  <si>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</si>
  <si>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</si>
  <si>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</si>
  <si>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</si>
  <si>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NTA/share</t>
  </si>
  <si>
    <t>CONDENSED CONSOLIDATED INCOME STATEMENT</t>
  </si>
  <si>
    <t>FOR THE PERIOD ENDED 30 JUNE 2003</t>
  </si>
  <si>
    <t>Current quarter ended 30 June</t>
  </si>
  <si>
    <t>Comparative quarter ended 30 June</t>
  </si>
  <si>
    <t>Quarter ended 31 March</t>
  </si>
  <si>
    <t>Comparative quarter ended 31 March</t>
  </si>
  <si>
    <t>6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</si>
  <si>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</si>
  <si>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</si>
  <si>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</si>
  <si>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</si>
  <si>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</si>
  <si>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</si>
  <si>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 xml:space="preserve">Depreciation </t>
  </si>
  <si>
    <t>Amortisation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</si>
  <si>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</si>
  <si>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</si>
  <si>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</si>
  <si>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</si>
  <si>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</si>
  <si>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</si>
  <si>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</si>
  <si>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</si>
  <si>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Minority interest</t>
  </si>
  <si>
    <t>Net profit attributable to shareholders</t>
  </si>
  <si>
    <t>Number of Ordinary Shares of RM1.00 each</t>
  </si>
  <si>
    <t>Basic Earnings Per Share ( RM )</t>
  </si>
  <si>
    <t>CONDENSED CONSOLIDATED STATEMENT OF CHANGES IN EQUITY</t>
  </si>
  <si>
    <t>Non- distributable</t>
  </si>
  <si>
    <t>Distributable</t>
  </si>
  <si>
    <t>6 months quarter ended 30 June 2003</t>
  </si>
  <si>
    <t>Retained profits</t>
  </si>
  <si>
    <t>Total</t>
  </si>
  <si>
    <t>At 1 January 2003</t>
  </si>
  <si>
    <t>Issued during the year</t>
  </si>
  <si>
    <t>Net profit for the year</t>
  </si>
  <si>
    <t>Bonus Issue</t>
  </si>
  <si>
    <t>Dividends</t>
  </si>
  <si>
    <t>At 30 June 2003</t>
  </si>
  <si>
    <t>6 months quarter ended 30 June 2002</t>
  </si>
  <si>
    <t>CONDENSED CASHFLOW FOR THE PERIOD ENDED 30 JUNE 2003</t>
  </si>
  <si>
    <t>Company</t>
  </si>
  <si>
    <t>Period ended 30 June</t>
  </si>
  <si>
    <t>CASHFLOW FROM OPERATING ACTIVITIES</t>
  </si>
  <si>
    <t>Adjustment for:</t>
  </si>
  <si>
    <t>Depreciation</t>
  </si>
  <si>
    <t>Interest expense</t>
  </si>
  <si>
    <t>Provision for diminution on quoted shares</t>
  </si>
  <si>
    <t>Writeback of d debt</t>
  </si>
  <si>
    <t>Fixed assets expense off</t>
  </si>
  <si>
    <t>Fixed assets written off</t>
  </si>
  <si>
    <t>Amortisation of deferred expenditure</t>
  </si>
  <si>
    <t>Good will amortised</t>
  </si>
  <si>
    <t>Share of profit from associated companies</t>
  </si>
  <si>
    <t>Provision of diminution in value of investment</t>
  </si>
  <si>
    <t>Gain on disposal of investments</t>
  </si>
  <si>
    <t>Loss/ (Gain) on disposal of fixed assets</t>
  </si>
  <si>
    <t>Dividend income</t>
  </si>
  <si>
    <t>Interest income</t>
  </si>
  <si>
    <t>Operating profit before working capital changes</t>
  </si>
  <si>
    <t>Decrease in receivables</t>
  </si>
  <si>
    <t>Decrease in creditors</t>
  </si>
  <si>
    <t>Increase in intangibles</t>
  </si>
  <si>
    <t>Decrease in amount due to related companies</t>
  </si>
  <si>
    <t>Cash used in operations</t>
  </si>
  <si>
    <t>Interest paid</t>
  </si>
  <si>
    <t>Taxation paid</t>
  </si>
  <si>
    <t>Net cash from operating activities</t>
  </si>
  <si>
    <t>CASHFLOW FROM INVESTING ACTIVITIES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</si>
  <si>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</si>
  <si>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</si>
  <si>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</si>
  <si>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</si>
  <si>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</si>
  <si>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Purchase of fixed assets</t>
  </si>
  <si>
    <t>Net cash used in investing activities</t>
  </si>
  <si>
    <t>CASHFLOW FROM FINANCING ACTIVITIES</t>
  </si>
  <si>
    <t>Drawdown of term loan</t>
  </si>
  <si>
    <t>Dividend paid</t>
  </si>
  <si>
    <t>Repayment of term loan</t>
  </si>
  <si>
    <t>Net cash used in financing activities</t>
  </si>
  <si>
    <t>NET INCREASE IN CASH &amp; CASH EQUIVALENTS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</si>
  <si>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</si>
  <si>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</si>
  <si>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</si>
  <si>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</si>
  <si>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</si>
  <si>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Overdrafts</t>
  </si>
  <si>
    <t>At 1 January 2002</t>
  </si>
  <si>
    <t>At 30 June 2002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</si>
</sst>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#,##0.000_);\(#,##0.000\)"/>
    <numFmt numFmtId="177" formatCode="#,##0.0000_);\(#,##0.0000\)"/>
    <numFmt numFmtId="178" formatCode="#,##0.0_);\(#,##0.0\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_(* #,##0.000_);_(* \(#,##0.000\);_(* &quot;-&quot;???_);_(@_)"/>
  </numFmts>
  <fonts count="17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4" fillId="0" borderId="0">
      <alignment/>
      <protection locked="0"/>
    </xf>
    <xf numFmtId="170" fontId="5" fillId="0" borderId="0">
      <alignment/>
      <protection locked="0"/>
    </xf>
    <xf numFmtId="0" fontId="6" fillId="0" borderId="0" applyNumberFormat="0" applyFill="0" applyBorder="0" applyAlignment="0" applyProtection="0"/>
    <xf numFmtId="38" fontId="7" fillId="2" borderId="0" applyNumberFormat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0" fontId="8" fillId="0" borderId="0" applyNumberFormat="0" applyFill="0" applyBorder="0" applyAlignment="0" applyProtection="0"/>
    <xf numFmtId="10" fontId="7" fillId="3" borderId="1" applyNumberFormat="0" applyBorder="0" applyAlignment="0" applyProtection="0"/>
    <xf numFmtId="172" fontId="9" fillId="0" borderId="0">
      <alignment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73" fontId="5" fillId="0" borderId="2">
      <alignment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8" fontId="1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5" applyNumberFormat="1" applyFont="1" applyAlignment="1">
      <alignment/>
    </xf>
    <xf numFmtId="168" fontId="1" fillId="0" borderId="0" xfId="15" applyNumberFormat="1" applyFont="1" applyBorder="1" applyAlignment="1" quotePrefix="1">
      <alignment horizontal="left"/>
    </xf>
    <xf numFmtId="168" fontId="1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right"/>
    </xf>
    <xf numFmtId="1" fontId="1" fillId="0" borderId="0" xfId="15" applyNumberFormat="1" applyFont="1" applyAlignment="1">
      <alignment horizontal="center"/>
    </xf>
    <xf numFmtId="1" fontId="0" fillId="0" borderId="0" xfId="15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28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0" fontId="1" fillId="0" borderId="3" xfId="28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right"/>
    </xf>
    <xf numFmtId="9" fontId="1" fillId="0" borderId="0" xfId="28" applyFont="1" applyAlignment="1">
      <alignment horizontal="center"/>
    </xf>
    <xf numFmtId="9" fontId="1" fillId="0" borderId="0" xfId="28" applyFont="1" applyAlignment="1">
      <alignment horizontal="left"/>
    </xf>
    <xf numFmtId="0" fontId="0" fillId="0" borderId="0" xfId="0" applyFont="1" applyAlignment="1">
      <alignment horizontal="center"/>
    </xf>
    <xf numFmtId="9" fontId="0" fillId="0" borderId="0" xfId="28" applyFont="1" applyAlignment="1">
      <alignment horizontal="center"/>
    </xf>
    <xf numFmtId="168" fontId="0" fillId="0" borderId="0" xfId="15" applyNumberFormat="1" applyFont="1" applyAlignment="1">
      <alignment horizontal="center"/>
    </xf>
    <xf numFmtId="168" fontId="0" fillId="0" borderId="0" xfId="15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4" xfId="28" applyNumberFormat="1" applyFont="1" applyBorder="1" applyAlignment="1">
      <alignment horizontal="center"/>
    </xf>
    <xf numFmtId="168" fontId="0" fillId="0" borderId="0" xfId="28" applyNumberFormat="1" applyFont="1" applyAlignment="1">
      <alignment horizontal="left"/>
    </xf>
    <xf numFmtId="168" fontId="1" fillId="0" borderId="0" xfId="15" applyNumberFormat="1" applyFont="1" applyAlignment="1">
      <alignment horizontal="left"/>
    </xf>
    <xf numFmtId="168" fontId="0" fillId="0" borderId="0" xfId="15" applyNumberFormat="1" applyFont="1" applyAlignment="1" quotePrefix="1">
      <alignment horizontal="left"/>
    </xf>
    <xf numFmtId="37" fontId="0" fillId="0" borderId="0" xfId="0" applyNumberFormat="1" applyFont="1" applyAlignment="1">
      <alignment horizontal="center"/>
    </xf>
    <xf numFmtId="37" fontId="0" fillId="0" borderId="4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68" fontId="0" fillId="0" borderId="0" xfId="15" applyNumberFormat="1" applyFont="1" applyFill="1" applyAlignment="1">
      <alignment horizontal="left"/>
    </xf>
    <xf numFmtId="168" fontId="1" fillId="0" borderId="4" xfId="0" applyNumberFormat="1" applyFont="1" applyBorder="1" applyAlignment="1">
      <alignment/>
    </xf>
    <xf numFmtId="168" fontId="1" fillId="0" borderId="0" xfId="15" applyNumberFormat="1" applyFont="1" applyAlignment="1">
      <alignment/>
    </xf>
    <xf numFmtId="168" fontId="0" fillId="0" borderId="0" xfId="15" applyNumberFormat="1" applyFont="1" applyAlignment="1">
      <alignment horizontal="left" indent="1"/>
    </xf>
    <xf numFmtId="168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15" applyNumberFormat="1" applyFont="1" applyBorder="1" applyAlignment="1">
      <alignment/>
    </xf>
    <xf numFmtId="168" fontId="10" fillId="0" borderId="0" xfId="15" applyNumberFormat="1" applyFont="1" applyAlignment="1">
      <alignment/>
    </xf>
    <xf numFmtId="0" fontId="0" fillId="0" borderId="0" xfId="0" applyFont="1" applyAlignment="1">
      <alignment horizontal="left" indent="1"/>
    </xf>
    <xf numFmtId="168" fontId="0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3" fontId="0" fillId="0" borderId="0" xfId="15" applyFont="1" applyAlignment="1">
      <alignment/>
    </xf>
    <xf numFmtId="2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68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8" fontId="12" fillId="0" borderId="0" xfId="15" applyNumberFormat="1" applyFont="1" applyAlignment="1">
      <alignment/>
    </xf>
    <xf numFmtId="168" fontId="11" fillId="0" borderId="0" xfId="15" applyNumberFormat="1" applyFont="1" applyAlignment="1" quotePrefix="1">
      <alignment horizontal="left"/>
    </xf>
    <xf numFmtId="9" fontId="12" fillId="0" borderId="0" xfId="28" applyFont="1" applyBorder="1" applyAlignment="1">
      <alignment/>
    </xf>
    <xf numFmtId="1" fontId="11" fillId="0" borderId="0" xfId="28" applyNumberFormat="1" applyFont="1" applyBorder="1" applyAlignment="1">
      <alignment horizontal="center"/>
    </xf>
    <xf numFmtId="1" fontId="12" fillId="0" borderId="0" xfId="28" applyNumberFormat="1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68" fontId="12" fillId="0" borderId="0" xfId="15" applyNumberFormat="1" applyFont="1" applyBorder="1" applyAlignment="1">
      <alignment/>
    </xf>
    <xf numFmtId="168" fontId="11" fillId="0" borderId="3" xfId="15" applyNumberFormat="1" applyFont="1" applyBorder="1" applyAlignment="1">
      <alignment horizontal="center" wrapText="1"/>
    </xf>
    <xf numFmtId="168" fontId="12" fillId="0" borderId="0" xfId="15" applyNumberFormat="1" applyFont="1" applyBorder="1" applyAlignment="1">
      <alignment horizontal="center"/>
    </xf>
    <xf numFmtId="15" fontId="13" fillId="0" borderId="3" xfId="0" applyNumberFormat="1" applyFont="1" applyBorder="1" applyAlignment="1">
      <alignment horizontal="center" wrapText="1"/>
    </xf>
    <xf numFmtId="0" fontId="14" fillId="0" borderId="0" xfId="0" applyNumberFormat="1" applyFont="1" applyAlignment="1">
      <alignment/>
    </xf>
    <xf numFmtId="168" fontId="11" fillId="0" borderId="0" xfId="15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1" fillId="0" borderId="0" xfId="15" applyNumberFormat="1" applyFont="1" applyAlignment="1">
      <alignment horizontal="center"/>
    </xf>
    <xf numFmtId="168" fontId="12" fillId="0" borderId="0" xfId="15" applyNumberFormat="1" applyFont="1" applyBorder="1" applyAlignment="1">
      <alignment wrapText="1"/>
    </xf>
    <xf numFmtId="168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7" fontId="12" fillId="0" borderId="0" xfId="0" applyNumberFormat="1" applyFont="1" applyBorder="1" applyAlignment="1">
      <alignment horizontal="right"/>
    </xf>
    <xf numFmtId="37" fontId="12" fillId="0" borderId="0" xfId="0" applyNumberFormat="1" applyFont="1" applyAlignment="1">
      <alignment/>
    </xf>
    <xf numFmtId="168" fontId="12" fillId="0" borderId="4" xfId="0" applyNumberFormat="1" applyFont="1" applyBorder="1" applyAlignment="1">
      <alignment/>
    </xf>
    <xf numFmtId="168" fontId="12" fillId="0" borderId="4" xfId="15" applyNumberFormat="1" applyFont="1" applyBorder="1" applyAlignment="1">
      <alignment/>
    </xf>
    <xf numFmtId="168" fontId="12" fillId="0" borderId="0" xfId="15" applyNumberFormat="1" applyFont="1" applyFill="1" applyBorder="1" applyAlignment="1">
      <alignment/>
    </xf>
    <xf numFmtId="168" fontId="12" fillId="0" borderId="3" xfId="15" applyNumberFormat="1" applyFont="1" applyBorder="1" applyAlignment="1">
      <alignment/>
    </xf>
    <xf numFmtId="37" fontId="12" fillId="0" borderId="3" xfId="0" applyNumberFormat="1" applyFont="1" applyBorder="1" applyAlignment="1">
      <alignment horizontal="right"/>
    </xf>
    <xf numFmtId="168" fontId="12" fillId="0" borderId="0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168" fontId="12" fillId="0" borderId="3" xfId="0" applyNumberFormat="1" applyFont="1" applyBorder="1" applyAlignment="1">
      <alignment/>
    </xf>
    <xf numFmtId="37" fontId="12" fillId="0" borderId="3" xfId="0" applyNumberFormat="1" applyFont="1" applyBorder="1" applyAlignment="1">
      <alignment/>
    </xf>
    <xf numFmtId="168" fontId="12" fillId="0" borderId="0" xfId="15" applyNumberFormat="1" applyFont="1" applyAlignment="1">
      <alignment wrapText="1"/>
    </xf>
    <xf numFmtId="168" fontId="12" fillId="0" borderId="2" xfId="0" applyNumberFormat="1" applyFont="1" applyBorder="1" applyAlignment="1">
      <alignment/>
    </xf>
    <xf numFmtId="37" fontId="12" fillId="0" borderId="2" xfId="0" applyNumberFormat="1" applyFont="1" applyBorder="1" applyAlignment="1">
      <alignment/>
    </xf>
    <xf numFmtId="0" fontId="12" fillId="0" borderId="0" xfId="0" applyFont="1" applyAlignment="1">
      <alignment wrapText="1"/>
    </xf>
    <xf numFmtId="39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15" applyNumberFormat="1" applyFont="1" applyAlignment="1">
      <alignment horizontal="left"/>
    </xf>
    <xf numFmtId="0" fontId="14" fillId="0" borderId="0" xfId="0" applyFont="1" applyAlignment="1">
      <alignment/>
    </xf>
    <xf numFmtId="168" fontId="14" fillId="0" borderId="0" xfId="15" applyNumberFormat="1" applyFont="1" applyAlignment="1">
      <alignment/>
    </xf>
    <xf numFmtId="0" fontId="14" fillId="0" borderId="0" xfId="0" applyFont="1" applyAlignment="1">
      <alignment wrapText="1"/>
    </xf>
    <xf numFmtId="168" fontId="14" fillId="0" borderId="0" xfId="15" applyNumberFormat="1" applyFont="1" applyFill="1" applyBorder="1" applyAlignment="1">
      <alignment wrapText="1"/>
    </xf>
    <xf numFmtId="168" fontId="14" fillId="0" borderId="0" xfId="15" applyNumberFormat="1" applyFont="1" applyFill="1" applyBorder="1" applyAlignment="1">
      <alignment horizontal="center" wrapText="1"/>
    </xf>
    <xf numFmtId="168" fontId="14" fillId="0" borderId="3" xfId="15" applyNumberFormat="1" applyFont="1" applyFill="1" applyBorder="1" applyAlignment="1">
      <alignment horizontal="center" wrapText="1"/>
    </xf>
    <xf numFmtId="168" fontId="14" fillId="0" borderId="0" xfId="15" applyNumberFormat="1" applyFont="1" applyFill="1" applyAlignment="1">
      <alignment wrapText="1"/>
    </xf>
    <xf numFmtId="168" fontId="14" fillId="0" borderId="2" xfId="15" applyNumberFormat="1" applyFont="1" applyBorder="1" applyAlignment="1">
      <alignment/>
    </xf>
    <xf numFmtId="0" fontId="15" fillId="0" borderId="0" xfId="0" applyFont="1" applyAlignment="1">
      <alignment/>
    </xf>
    <xf numFmtId="168" fontId="16" fillId="0" borderId="0" xfId="15" applyNumberFormat="1" applyFont="1" applyAlignment="1">
      <alignment/>
    </xf>
    <xf numFmtId="168" fontId="16" fillId="0" borderId="0" xfId="15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68" fontId="15" fillId="0" borderId="0" xfId="15" applyNumberFormat="1" applyFont="1" applyAlignment="1">
      <alignment horizontal="right"/>
    </xf>
    <xf numFmtId="168" fontId="15" fillId="0" borderId="0" xfId="15" applyNumberFormat="1" applyFont="1" applyBorder="1" applyAlignment="1">
      <alignment horizontal="right"/>
    </xf>
    <xf numFmtId="1" fontId="15" fillId="0" borderId="0" xfId="15" applyNumberFormat="1" applyFont="1" applyAlignment="1">
      <alignment horizontal="center"/>
    </xf>
    <xf numFmtId="1" fontId="16" fillId="0" borderId="0" xfId="15" applyNumberFormat="1" applyFont="1" applyAlignment="1">
      <alignment horizontal="center"/>
    </xf>
    <xf numFmtId="168" fontId="15" fillId="0" borderId="3" xfId="15" applyNumberFormat="1" applyFont="1" applyBorder="1" applyAlignment="1">
      <alignment horizontal="center" wrapText="1"/>
    </xf>
    <xf numFmtId="168" fontId="16" fillId="0" borderId="0" xfId="15" applyNumberFormat="1" applyFont="1" applyAlignment="1">
      <alignment horizontal="center"/>
    </xf>
    <xf numFmtId="168" fontId="15" fillId="0" borderId="0" xfId="15" applyNumberFormat="1" applyFont="1" applyAlignment="1">
      <alignment horizontal="center"/>
    </xf>
    <xf numFmtId="0" fontId="16" fillId="0" borderId="0" xfId="0" applyFont="1" applyAlignment="1">
      <alignment horizontal="left" indent="1"/>
    </xf>
    <xf numFmtId="168" fontId="16" fillId="0" borderId="3" xfId="15" applyNumberFormat="1" applyFont="1" applyBorder="1" applyAlignment="1">
      <alignment/>
    </xf>
    <xf numFmtId="0" fontId="16" fillId="0" borderId="0" xfId="0" applyFont="1" applyAlignment="1">
      <alignment horizontal="left"/>
    </xf>
    <xf numFmtId="168" fontId="16" fillId="0" borderId="4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68" fontId="16" fillId="0" borderId="5" xfId="15" applyNumberFormat="1" applyFont="1" applyBorder="1" applyAlignment="1">
      <alignment/>
    </xf>
    <xf numFmtId="0" fontId="0" fillId="0" borderId="0" xfId="0" applyFont="1" applyAlignment="1">
      <alignment horizontal="left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Grey" xfId="22"/>
    <cellStyle name="Heading1" xfId="23"/>
    <cellStyle name="Heading2" xfId="24"/>
    <cellStyle name="Hyperlink" xfId="25"/>
    <cellStyle name="Input [yellow]" xfId="26"/>
    <cellStyle name="Normal - Style1" xfId="27"/>
    <cellStyle name="Percent" xfId="28"/>
    <cellStyle name="Percent [2]" xfId="29"/>
    <cellStyle name="Total" xfId="30"/>
    <cellStyle name="Tusental (0)_pldt" xfId="31"/>
    <cellStyle name="Tusental_pldt" xfId="32"/>
    <cellStyle name="Valuta (0)_pldt" xfId="33"/>
    <cellStyle name="Valuta_pld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itech01\Group%20FIN\FINANCIAL%20REPORTING%20AND%20MONITORING%20DEPT\AM%20-%20ALAN%20TASLIM\2003\2nd%20quarter\Consolidation\Consol-June%202003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Disc"/>
      <sheetName val="P&amp;LDisc"/>
      <sheetName val="EQ"/>
      <sheetName val="CF Disc"/>
      <sheetName val="GCF"/>
      <sheetName val="BS-1"/>
      <sheetName val="P&amp;L-1"/>
      <sheetName val="P&amp;L-2"/>
      <sheetName val="Co CF"/>
      <sheetName val="EQ-1"/>
      <sheetName val="NTA-P&amp;L"/>
      <sheetName val="NTA-BS"/>
      <sheetName val="cje"/>
      <sheetName val="&lt;cje&gt;"/>
      <sheetName val="CF-4|summary"/>
      <sheetName val="CF-4-1"/>
      <sheetName val="CF-4"/>
      <sheetName val="CF-4-3-MM"/>
      <sheetName val="CF-4-4-MI"/>
      <sheetName val="CF-4-2"/>
      <sheetName val="FA Disc"/>
      <sheetName val="CF-23(PNTA)"/>
      <sheetName val="Sheet1"/>
      <sheetName val="CF-6-FA"/>
      <sheetName val="HTPBS"/>
      <sheetName val="HTPP&amp;L"/>
      <sheetName val="SAMBS"/>
      <sheetName val="SAM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Quarterly consol"/>
      <sheetName val="Sheet3"/>
      <sheetName val="Audited 2001 vs Mgm Accs"/>
      <sheetName val="GROUP"/>
      <sheetName val="Sheet2"/>
    </sheetNames>
    <sheetDataSet>
      <sheetData sheetId="5">
        <row r="6">
          <cell r="B6">
            <v>11277701</v>
          </cell>
          <cell r="C6">
            <v>10049236</v>
          </cell>
        </row>
        <row r="7">
          <cell r="B7">
            <v>3285163</v>
          </cell>
          <cell r="C7">
            <v>2232899</v>
          </cell>
        </row>
        <row r="12">
          <cell r="B12">
            <v>-1000278</v>
          </cell>
          <cell r="C12">
            <v>-499340</v>
          </cell>
        </row>
        <row r="32">
          <cell r="E32">
            <v>13917453.699999997</v>
          </cell>
          <cell r="F32">
            <v>10726148</v>
          </cell>
          <cell r="G32">
            <v>0</v>
          </cell>
          <cell r="I32">
            <v>-119678</v>
          </cell>
          <cell r="J32">
            <v>0</v>
          </cell>
          <cell r="K32">
            <v>82306</v>
          </cell>
          <cell r="L32">
            <v>0</v>
          </cell>
          <cell r="M32">
            <v>863256</v>
          </cell>
          <cell r="N32">
            <v>907197</v>
          </cell>
          <cell r="O32">
            <v>294256.59999999986</v>
          </cell>
          <cell r="P32">
            <v>-183503</v>
          </cell>
          <cell r="Q32">
            <v>0</v>
          </cell>
          <cell r="R32">
            <v>-87951</v>
          </cell>
          <cell r="S32">
            <v>-16808</v>
          </cell>
          <cell r="T32">
            <v>0</v>
          </cell>
          <cell r="U32">
            <v>-396398</v>
          </cell>
          <cell r="V32">
            <v>24976507</v>
          </cell>
          <cell r="W32">
            <v>-36475979</v>
          </cell>
          <cell r="X32">
            <v>0</v>
          </cell>
          <cell r="Z32">
            <v>-633747</v>
          </cell>
          <cell r="AA32">
            <v>-3600000</v>
          </cell>
          <cell r="AB32">
            <v>-4448305</v>
          </cell>
          <cell r="AC32">
            <v>183503</v>
          </cell>
          <cell r="AD32">
            <v>16808</v>
          </cell>
          <cell r="AE32">
            <v>1261909</v>
          </cell>
          <cell r="AF32">
            <v>0</v>
          </cell>
          <cell r="AG32">
            <v>-500001</v>
          </cell>
          <cell r="AH32">
            <v>-5747811</v>
          </cell>
          <cell r="AO32">
            <v>-2798954</v>
          </cell>
          <cell r="AP32">
            <v>0</v>
          </cell>
        </row>
      </sheetData>
      <sheetData sheetId="6">
        <row r="3">
          <cell r="A3" t="str">
            <v>FOR THE PERIOD ENDED 30 JUNE 2003</v>
          </cell>
        </row>
        <row r="10">
          <cell r="W10">
            <v>10049236</v>
          </cell>
        </row>
        <row r="11">
          <cell r="W11">
            <v>72250</v>
          </cell>
        </row>
        <row r="12">
          <cell r="W12">
            <v>2160649</v>
          </cell>
        </row>
        <row r="13">
          <cell r="W13">
            <v>576362</v>
          </cell>
        </row>
        <row r="14">
          <cell r="W14">
            <v>54316475</v>
          </cell>
        </row>
        <row r="15">
          <cell r="W15">
            <v>14183082</v>
          </cell>
        </row>
        <row r="16">
          <cell r="W16">
            <v>224397</v>
          </cell>
        </row>
        <row r="18">
          <cell r="W18">
            <v>0</v>
          </cell>
        </row>
        <row r="20">
          <cell r="W20">
            <v>1257491</v>
          </cell>
        </row>
        <row r="21">
          <cell r="W21">
            <v>0</v>
          </cell>
        </row>
        <row r="22">
          <cell r="W22">
            <v>7823</v>
          </cell>
        </row>
        <row r="23">
          <cell r="W23">
            <v>0</v>
          </cell>
        </row>
        <row r="24">
          <cell r="W24">
            <v>676086</v>
          </cell>
        </row>
        <row r="25">
          <cell r="W25">
            <v>46272036</v>
          </cell>
        </row>
        <row r="29">
          <cell r="W29">
            <v>38397509</v>
          </cell>
        </row>
        <row r="30">
          <cell r="W30">
            <v>15200238</v>
          </cell>
        </row>
        <row r="31">
          <cell r="W31">
            <v>0</v>
          </cell>
        </row>
        <row r="32">
          <cell r="W32">
            <v>17829</v>
          </cell>
        </row>
        <row r="33">
          <cell r="W33">
            <v>1446325</v>
          </cell>
        </row>
        <row r="34">
          <cell r="W34">
            <v>0</v>
          </cell>
        </row>
        <row r="35">
          <cell r="W35">
            <v>126085</v>
          </cell>
        </row>
        <row r="36">
          <cell r="W36">
            <v>499340</v>
          </cell>
        </row>
        <row r="37">
          <cell r="W37">
            <v>0</v>
          </cell>
        </row>
        <row r="38">
          <cell r="W38">
            <v>348911</v>
          </cell>
        </row>
        <row r="39">
          <cell r="W39">
            <v>4499666</v>
          </cell>
        </row>
        <row r="48">
          <cell r="W48">
            <v>1319331.4000000001</v>
          </cell>
        </row>
        <row r="49">
          <cell r="W49">
            <v>8007501</v>
          </cell>
        </row>
        <row r="50">
          <cell r="W50">
            <v>103667927.3</v>
          </cell>
        </row>
        <row r="53">
          <cell r="W53">
            <v>-9215000</v>
          </cell>
        </row>
        <row r="54">
          <cell r="W54">
            <v>-9750000</v>
          </cell>
        </row>
        <row r="56">
          <cell r="W56">
            <v>5764302</v>
          </cell>
        </row>
        <row r="60">
          <cell r="W60">
            <v>100000000</v>
          </cell>
        </row>
        <row r="62">
          <cell r="W62">
            <v>227579</v>
          </cell>
        </row>
        <row r="63">
          <cell r="W63">
            <v>16500000</v>
          </cell>
        </row>
        <row r="64">
          <cell r="W64">
            <v>51369426.12</v>
          </cell>
        </row>
        <row r="67">
          <cell r="W67">
            <v>957040.4700000006</v>
          </cell>
        </row>
      </sheetData>
      <sheetData sheetId="7">
        <row r="10">
          <cell r="W10">
            <v>102167619</v>
          </cell>
        </row>
        <row r="11">
          <cell r="W11">
            <v>-67242096.7</v>
          </cell>
        </row>
        <row r="13">
          <cell r="W13">
            <v>44997</v>
          </cell>
        </row>
        <row r="14">
          <cell r="W14">
            <v>1488807</v>
          </cell>
        </row>
        <row r="17">
          <cell r="W17">
            <v>-12397849</v>
          </cell>
        </row>
        <row r="18">
          <cell r="W18">
            <v>-3676749</v>
          </cell>
        </row>
        <row r="19">
          <cell r="W19">
            <v>-348442</v>
          </cell>
        </row>
        <row r="20">
          <cell r="W20">
            <v>-5156769</v>
          </cell>
        </row>
        <row r="22">
          <cell r="W22">
            <v>-667807</v>
          </cell>
        </row>
        <row r="24">
          <cell r="W24">
            <v>-294256.59999999986</v>
          </cell>
        </row>
        <row r="26">
          <cell r="W26">
            <v>-4263513</v>
          </cell>
        </row>
        <row r="29">
          <cell r="W29">
            <v>-168671.58</v>
          </cell>
        </row>
      </sheetData>
      <sheetData sheetId="8">
        <row r="29">
          <cell r="M29">
            <v>14886294</v>
          </cell>
        </row>
        <row r="33">
          <cell r="M33">
            <v>2065022.7</v>
          </cell>
        </row>
        <row r="35">
          <cell r="M35">
            <v>17213506</v>
          </cell>
        </row>
        <row r="43">
          <cell r="M43">
            <v>7724617</v>
          </cell>
        </row>
        <row r="47">
          <cell r="D47">
            <v>204021</v>
          </cell>
        </row>
        <row r="75">
          <cell r="M75">
            <v>12397849</v>
          </cell>
        </row>
        <row r="104">
          <cell r="M104">
            <v>703176</v>
          </cell>
        </row>
        <row r="116">
          <cell r="M116">
            <v>3001531</v>
          </cell>
        </row>
      </sheetData>
      <sheetData sheetId="9">
        <row r="6">
          <cell r="B6">
            <v>2643785</v>
          </cell>
          <cell r="C6">
            <v>7674861</v>
          </cell>
        </row>
        <row r="7">
          <cell r="B7">
            <v>60241492</v>
          </cell>
          <cell r="C7">
            <v>2160649</v>
          </cell>
        </row>
        <row r="31">
          <cell r="E31">
            <v>14869912</v>
          </cell>
          <cell r="F31">
            <v>10148969</v>
          </cell>
          <cell r="H31">
            <v>0</v>
          </cell>
          <cell r="I31">
            <v>11086</v>
          </cell>
          <cell r="K31">
            <v>82306</v>
          </cell>
          <cell r="L31">
            <v>540885</v>
          </cell>
          <cell r="M31">
            <v>-183503</v>
          </cell>
          <cell r="N31">
            <v>0</v>
          </cell>
          <cell r="O31">
            <v>-87951</v>
          </cell>
          <cell r="P31">
            <v>-16808</v>
          </cell>
          <cell r="R31">
            <v>-73468973</v>
          </cell>
          <cell r="S31">
            <v>-13987012</v>
          </cell>
          <cell r="T31">
            <v>-1868777</v>
          </cell>
          <cell r="U31">
            <v>0</v>
          </cell>
          <cell r="V31">
            <v>-540885</v>
          </cell>
          <cell r="W31">
            <v>-4032000</v>
          </cell>
          <cell r="X31">
            <v>-23351075</v>
          </cell>
          <cell r="Y31">
            <v>183503</v>
          </cell>
          <cell r="Z31">
            <v>16808</v>
          </cell>
          <cell r="AA31">
            <v>1260264</v>
          </cell>
          <cell r="AB31">
            <v>15478</v>
          </cell>
          <cell r="AC31">
            <v>-4857737</v>
          </cell>
          <cell r="AD31">
            <v>15000000</v>
          </cell>
          <cell r="AE31">
            <v>-750000</v>
          </cell>
          <cell r="AF31">
            <v>-74959714</v>
          </cell>
        </row>
      </sheetData>
      <sheetData sheetId="10">
        <row r="31">
          <cell r="X31">
            <v>0</v>
          </cell>
        </row>
        <row r="37">
          <cell r="X37">
            <v>45484157</v>
          </cell>
        </row>
        <row r="38">
          <cell r="X38">
            <v>9485269.119999997</v>
          </cell>
        </row>
        <row r="39">
          <cell r="X39">
            <v>-3600000</v>
          </cell>
        </row>
        <row r="40">
          <cell r="X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60" workbookViewId="0" topLeftCell="A1">
      <selection activeCell="F44" sqref="F44:F45"/>
    </sheetView>
  </sheetViews>
  <sheetFormatPr defaultColWidth="9.00390625" defaultRowHeight="16.5"/>
  <cols>
    <col min="1" max="1" width="44.875" style="2" customWidth="1"/>
    <col min="2" max="2" width="17.25390625" style="2" customWidth="1"/>
    <col min="3" max="3" width="4.25390625" style="2" customWidth="1"/>
    <col min="4" max="4" width="15.75390625" style="2" customWidth="1"/>
    <col min="5" max="5" width="3.375" style="2" customWidth="1"/>
    <col min="6" max="6" width="13.25390625" style="2" customWidth="1"/>
    <col min="7" max="7" width="15.375" style="2" hidden="1" customWidth="1"/>
    <col min="8" max="16384" width="9.00390625" style="2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4" t="s">
        <v>1</v>
      </c>
      <c r="B2" s="4"/>
      <c r="C2" s="4"/>
      <c r="D2" s="4"/>
      <c r="E2" s="4"/>
    </row>
    <row r="3" spans="1:5" ht="15">
      <c r="A3" s="1" t="s">
        <v>2</v>
      </c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3"/>
      <c r="B5" s="5" t="s">
        <v>3</v>
      </c>
      <c r="C5" s="3"/>
      <c r="D5" s="5" t="s">
        <v>4</v>
      </c>
      <c r="E5" s="3"/>
    </row>
    <row r="6" spans="1:7" ht="15">
      <c r="A6" s="6"/>
      <c r="B6" s="7">
        <v>2003</v>
      </c>
      <c r="C6" s="8"/>
      <c r="D6" s="7">
        <v>2002</v>
      </c>
      <c r="E6" s="8"/>
      <c r="G6" s="9" t="s">
        <v>5</v>
      </c>
    </row>
    <row r="7" spans="1:7" ht="36" customHeight="1">
      <c r="A7" s="10"/>
      <c r="B7" s="11" t="s">
        <v>6</v>
      </c>
      <c r="C7" s="10"/>
      <c r="D7" s="12" t="s">
        <v>7</v>
      </c>
      <c r="E7" s="10"/>
      <c r="F7" s="13"/>
      <c r="G7" s="14" t="s">
        <v>8</v>
      </c>
    </row>
    <row r="8" spans="1:7" ht="15">
      <c r="A8" s="10"/>
      <c r="B8" s="15" t="s">
        <v>9</v>
      </c>
      <c r="C8" s="16"/>
      <c r="D8" s="15" t="s">
        <v>9</v>
      </c>
      <c r="E8" s="16"/>
      <c r="F8" s="17"/>
      <c r="G8" s="17" t="s">
        <v>9</v>
      </c>
    </row>
    <row r="9" spans="1:7" ht="15">
      <c r="A9" s="16" t="s">
        <v>10</v>
      </c>
      <c r="B9" s="18"/>
      <c r="C9" s="10"/>
      <c r="D9" s="10"/>
      <c r="E9" s="10"/>
      <c r="F9" s="17"/>
      <c r="G9" s="17"/>
    </row>
    <row r="10" spans="1:7" ht="15">
      <c r="A10" s="20" t="s">
        <v>11</v>
      </c>
      <c r="B10" s="3">
        <f>'[1]BS-1'!W50</f>
        <v>103667927.3</v>
      </c>
      <c r="C10" s="3"/>
      <c r="D10" s="3">
        <v>108728570</v>
      </c>
      <c r="E10" s="3"/>
      <c r="G10" s="21">
        <v>52210000</v>
      </c>
    </row>
    <row r="11" spans="1:7" ht="15">
      <c r="A11" s="20" t="s">
        <v>12</v>
      </c>
      <c r="B11" s="3">
        <f>'[1]BS-1'!W56</f>
        <v>5764302</v>
      </c>
      <c r="C11" s="3"/>
      <c r="D11" s="3">
        <v>6275101</v>
      </c>
      <c r="E11" s="3"/>
      <c r="G11" s="22">
        <v>4213000</v>
      </c>
    </row>
    <row r="12" spans="1:7" ht="15">
      <c r="A12" s="20" t="s">
        <v>13</v>
      </c>
      <c r="B12" s="20">
        <f>'[1]BS-1'!W48</f>
        <v>1319331.4000000001</v>
      </c>
      <c r="C12" s="20"/>
      <c r="D12" s="20">
        <v>1613588.1</v>
      </c>
      <c r="E12" s="20"/>
      <c r="G12" s="21">
        <v>1374000</v>
      </c>
    </row>
    <row r="13" spans="1:7" ht="15">
      <c r="A13" s="20" t="s">
        <v>14</v>
      </c>
      <c r="B13" s="20">
        <f>'[1]BS-1'!W49</f>
        <v>8007501</v>
      </c>
      <c r="C13" s="20"/>
      <c r="D13" s="20">
        <v>7507500</v>
      </c>
      <c r="E13" s="20"/>
      <c r="G13" s="21">
        <v>9217000</v>
      </c>
    </row>
    <row r="14" spans="1:7" ht="15">
      <c r="A14" s="20"/>
      <c r="B14" s="20"/>
      <c r="C14" s="20"/>
      <c r="D14" s="20"/>
      <c r="E14" s="20"/>
      <c r="G14" s="21"/>
    </row>
    <row r="15" spans="1:7" ht="15">
      <c r="A15" s="10" t="s">
        <v>15</v>
      </c>
      <c r="B15" s="23">
        <f>SUM(B10:B14)</f>
        <v>118759061.7</v>
      </c>
      <c r="C15" s="24"/>
      <c r="D15" s="23">
        <f>SUM(D10:D14)</f>
        <v>124124759.1</v>
      </c>
      <c r="E15" s="24"/>
      <c r="F15" s="17"/>
      <c r="G15" s="17"/>
    </row>
    <row r="16" spans="1:7" ht="15">
      <c r="A16" s="10"/>
      <c r="B16" s="18"/>
      <c r="C16" s="10"/>
      <c r="D16" s="10"/>
      <c r="E16" s="10"/>
      <c r="F16" s="17"/>
      <c r="G16" s="17"/>
    </row>
    <row r="17" spans="1:5" ht="15">
      <c r="A17" s="25" t="s">
        <v>16</v>
      </c>
      <c r="B17" s="25"/>
      <c r="C17" s="20"/>
      <c r="D17" s="20"/>
      <c r="E17" s="20"/>
    </row>
    <row r="18" spans="1:7" ht="15" hidden="1">
      <c r="A18" s="3" t="s">
        <v>17</v>
      </c>
      <c r="B18" s="3"/>
      <c r="C18" s="3"/>
      <c r="D18" s="3"/>
      <c r="E18" s="3"/>
      <c r="G18" s="21"/>
    </row>
    <row r="19" spans="1:7" ht="15">
      <c r="A19" s="3" t="s">
        <v>18</v>
      </c>
      <c r="B19" s="3">
        <f>'[1]BS-1'!W13</f>
        <v>576362</v>
      </c>
      <c r="C19" s="3"/>
      <c r="D19" s="3">
        <v>1750320</v>
      </c>
      <c r="E19" s="3"/>
      <c r="G19" s="21"/>
    </row>
    <row r="20" spans="1:7" ht="15" customHeight="1">
      <c r="A20" s="3" t="s">
        <v>19</v>
      </c>
      <c r="B20" s="3">
        <f>'[1]BS-1'!W15+'[1]BS-1'!W21+'[1]BS-1'!W20+'[1]BS-1'!W24+'[1]BS-1'!W18</f>
        <v>16116659</v>
      </c>
      <c r="C20" s="3"/>
      <c r="D20" s="3">
        <v>17409749</v>
      </c>
      <c r="E20" s="3"/>
      <c r="G20" s="21">
        <v>19186000</v>
      </c>
    </row>
    <row r="21" spans="1:7" ht="15">
      <c r="A21" s="3" t="s">
        <v>20</v>
      </c>
      <c r="B21" s="3">
        <f>'[1]BS-1'!W14+'[1]BS-1'!W25-'[1]BS-1'!W31+'[1]BS-1'!W22+'[1]BS-1'!W23+'[1]BS-1'!W16</f>
        <v>100820731</v>
      </c>
      <c r="C21" s="3"/>
      <c r="D21" s="3">
        <f>111414188+9330964+3086106+553212</f>
        <v>124384470</v>
      </c>
      <c r="E21" s="3"/>
      <c r="G21" s="21">
        <v>100838000</v>
      </c>
    </row>
    <row r="22" spans="1:7" ht="15" hidden="1">
      <c r="A22" s="3" t="s">
        <v>21</v>
      </c>
      <c r="B22" s="3"/>
      <c r="C22" s="3"/>
      <c r="D22" s="3"/>
      <c r="E22" s="3"/>
      <c r="G22" s="21"/>
    </row>
    <row r="23" spans="1:7" ht="15">
      <c r="A23" s="20" t="s">
        <v>22</v>
      </c>
      <c r="B23" s="20">
        <f>'[1]BS-1'!W11+'[1]BS-1'!W12</f>
        <v>2232899</v>
      </c>
      <c r="C23" s="20"/>
      <c r="D23" s="20">
        <v>3285163</v>
      </c>
      <c r="E23" s="20"/>
      <c r="G23" s="21">
        <v>60741000</v>
      </c>
    </row>
    <row r="24" spans="1:7" ht="15">
      <c r="A24" s="26" t="s">
        <v>23</v>
      </c>
      <c r="B24" s="26">
        <f>'[1]BS-1'!W10</f>
        <v>10049236</v>
      </c>
      <c r="C24" s="26"/>
      <c r="D24" s="26">
        <v>11277701</v>
      </c>
      <c r="E24" s="26"/>
      <c r="G24" s="21">
        <v>5706000</v>
      </c>
    </row>
    <row r="25" spans="1:7" ht="15" hidden="1">
      <c r="A25" s="3" t="s">
        <v>24</v>
      </c>
      <c r="B25" s="3"/>
      <c r="C25" s="3"/>
      <c r="D25" s="3"/>
      <c r="E25" s="3"/>
      <c r="G25" s="21">
        <v>0</v>
      </c>
    </row>
    <row r="26" spans="1:7" ht="15" hidden="1">
      <c r="A26" s="3" t="s">
        <v>25</v>
      </c>
      <c r="B26" s="3"/>
      <c r="C26" s="3"/>
      <c r="D26" s="3"/>
      <c r="E26" s="3"/>
      <c r="G26" s="21">
        <v>0</v>
      </c>
    </row>
    <row r="27" spans="1:7" ht="15" hidden="1">
      <c r="A27" s="3" t="s">
        <v>26</v>
      </c>
      <c r="B27" s="3"/>
      <c r="C27" s="3"/>
      <c r="D27" s="3"/>
      <c r="E27" s="3"/>
      <c r="G27" s="21"/>
    </row>
    <row r="28" spans="1:7" ht="15" hidden="1">
      <c r="A28" s="26" t="s">
        <v>27</v>
      </c>
      <c r="B28" s="26"/>
      <c r="C28" s="26"/>
      <c r="D28" s="26"/>
      <c r="E28" s="26"/>
      <c r="G28" s="21"/>
    </row>
    <row r="29" spans="1:7" ht="15" hidden="1">
      <c r="A29" s="20" t="s">
        <v>28</v>
      </c>
      <c r="B29" s="20"/>
      <c r="C29" s="26"/>
      <c r="D29" s="26"/>
      <c r="E29" s="26"/>
      <c r="G29" s="27" t="s">
        <v>29</v>
      </c>
    </row>
    <row r="30" spans="1:7" ht="15">
      <c r="A30" s="3"/>
      <c r="B30" s="3" t="s">
        <v>30</v>
      </c>
      <c r="C30" s="3"/>
      <c r="D30" s="3" t="s">
        <v>30</v>
      </c>
      <c r="E30" s="3"/>
      <c r="G30" s="21"/>
    </row>
    <row r="31" spans="1:7" ht="15">
      <c r="A31" s="3" t="s">
        <v>31</v>
      </c>
      <c r="B31" s="28">
        <f>SUM(B18:B30)</f>
        <v>129795887</v>
      </c>
      <c r="C31" s="3"/>
      <c r="D31" s="28">
        <f>SUM(D18:D30)</f>
        <v>158107403</v>
      </c>
      <c r="E31" s="3"/>
      <c r="G31" s="28">
        <f>SUM(G23:G30)</f>
        <v>66447000</v>
      </c>
    </row>
    <row r="32" spans="1:7" ht="15">
      <c r="A32" s="3"/>
      <c r="B32" s="3"/>
      <c r="C32" s="3"/>
      <c r="D32" s="3"/>
      <c r="E32" s="3"/>
      <c r="G32" s="21"/>
    </row>
    <row r="33" spans="1:7" ht="15">
      <c r="A33" s="25" t="s">
        <v>32</v>
      </c>
      <c r="B33" s="25"/>
      <c r="C33" s="26"/>
      <c r="D33" s="26"/>
      <c r="E33" s="26"/>
      <c r="G33" s="21"/>
    </row>
    <row r="34" spans="1:7" ht="15">
      <c r="A34" s="3" t="s">
        <v>33</v>
      </c>
      <c r="B34" s="3">
        <f>'[1]BS-1'!W29</f>
        <v>38397509</v>
      </c>
      <c r="C34" s="3"/>
      <c r="D34" s="3">
        <f>67816825+3086106</f>
        <v>70902931</v>
      </c>
      <c r="E34" s="3"/>
      <c r="G34" s="21">
        <v>25720000</v>
      </c>
    </row>
    <row r="35" spans="1:7" ht="15">
      <c r="A35" s="3" t="s">
        <v>34</v>
      </c>
      <c r="B35" s="3">
        <f>'[1]BS-1'!W30+'[1]BS-1'!W33+'[1]BS-1'!W35+'[1]BS-1'!W34+'[1]BS-1'!W32</f>
        <v>16790477</v>
      </c>
      <c r="C35" s="3"/>
      <c r="D35" s="3">
        <v>20761034</v>
      </c>
      <c r="E35" s="3"/>
      <c r="G35" s="21">
        <v>45181000</v>
      </c>
    </row>
    <row r="36" spans="1:7" ht="15" hidden="1">
      <c r="A36" s="3" t="s">
        <v>35</v>
      </c>
      <c r="B36" s="3"/>
      <c r="C36" s="3"/>
      <c r="D36" s="3"/>
      <c r="E36" s="3"/>
      <c r="G36" s="27"/>
    </row>
    <row r="37" spans="1:7" ht="15">
      <c r="A37" s="20" t="s">
        <v>36</v>
      </c>
      <c r="B37" s="30">
        <f>'[1]BS-1'!W36+'[1]BS-1'!W39</f>
        <v>4999006</v>
      </c>
      <c r="C37" s="20"/>
      <c r="D37" s="20">
        <v>6569389</v>
      </c>
      <c r="E37" s="20"/>
      <c r="G37" s="22">
        <v>5440000</v>
      </c>
    </row>
    <row r="38" spans="1:7" ht="15" hidden="1">
      <c r="A38" s="26" t="s">
        <v>37</v>
      </c>
      <c r="B38" s="26">
        <f>'[1]BS-1'!W37</f>
        <v>0</v>
      </c>
      <c r="C38" s="26"/>
      <c r="D38" s="26">
        <v>0</v>
      </c>
      <c r="E38" s="26"/>
      <c r="G38" s="21">
        <v>0</v>
      </c>
    </row>
    <row r="39" spans="1:7" ht="15">
      <c r="A39" s="3" t="s">
        <v>38</v>
      </c>
      <c r="B39" s="3">
        <f>'[1]BS-1'!W38</f>
        <v>348911</v>
      </c>
      <c r="C39" s="3"/>
      <c r="D39" s="3">
        <v>533703</v>
      </c>
      <c r="E39" s="3"/>
      <c r="G39" s="21">
        <v>25289000</v>
      </c>
    </row>
    <row r="40" spans="1:7" ht="15" hidden="1">
      <c r="A40" s="26"/>
      <c r="B40" s="26"/>
      <c r="C40" s="26"/>
      <c r="D40" s="26"/>
      <c r="E40" s="26"/>
      <c r="G40" s="21"/>
    </row>
    <row r="41" spans="1:7" ht="15">
      <c r="A41" s="3"/>
      <c r="B41" s="3"/>
      <c r="C41" s="3"/>
      <c r="D41" s="3"/>
      <c r="E41" s="3"/>
      <c r="G41" s="21"/>
    </row>
    <row r="42" spans="1:7" ht="15">
      <c r="A42" s="3" t="s">
        <v>39</v>
      </c>
      <c r="B42" s="28">
        <f>SUM(B34:B41)</f>
        <v>60535903</v>
      </c>
      <c r="C42" s="3"/>
      <c r="D42" s="28">
        <f>SUM(D34:D41)</f>
        <v>98767057</v>
      </c>
      <c r="E42" s="3"/>
      <c r="G42" s="28">
        <f>SUM(G34:G41)</f>
        <v>101630000</v>
      </c>
    </row>
    <row r="43" spans="1:7" ht="15">
      <c r="A43" s="3"/>
      <c r="B43" s="3"/>
      <c r="C43" s="3"/>
      <c r="D43" s="3"/>
      <c r="E43" s="3"/>
      <c r="G43" s="21"/>
    </row>
    <row r="44" spans="1:7" ht="15">
      <c r="A44" s="26" t="s">
        <v>40</v>
      </c>
      <c r="B44" s="3">
        <f>B31-B42</f>
        <v>69259984</v>
      </c>
      <c r="C44" s="26"/>
      <c r="D44" s="3">
        <f>D31-D42</f>
        <v>59340346</v>
      </c>
      <c r="E44" s="26"/>
      <c r="F44" s="21"/>
      <c r="G44" s="21">
        <f>G31-G42</f>
        <v>-35183000</v>
      </c>
    </row>
    <row r="46" spans="2:4" ht="15">
      <c r="B46" s="31">
        <f>B44+B15</f>
        <v>188019045.7</v>
      </c>
      <c r="D46" s="31">
        <f>D44+D15</f>
        <v>183465105.1</v>
      </c>
    </row>
    <row r="48" spans="1:7" ht="15">
      <c r="A48" s="32" t="s">
        <v>41</v>
      </c>
      <c r="B48" s="32"/>
      <c r="C48" s="3"/>
      <c r="D48" s="3"/>
      <c r="E48" s="3"/>
      <c r="G48" s="21"/>
    </row>
    <row r="49" spans="1:7" ht="15">
      <c r="A49" s="33" t="s">
        <v>42</v>
      </c>
      <c r="B49" s="3">
        <f>'[1]BS-1'!W60</f>
        <v>100000000</v>
      </c>
      <c r="C49" s="3"/>
      <c r="D49" s="3">
        <v>100000000</v>
      </c>
      <c r="E49" s="3"/>
      <c r="G49" s="21">
        <v>80000000</v>
      </c>
    </row>
    <row r="50" spans="1:7" ht="15">
      <c r="A50" s="33" t="s">
        <v>43</v>
      </c>
      <c r="B50" s="3">
        <f>'[1]BS-1'!W63</f>
        <v>16500000</v>
      </c>
      <c r="C50" s="3"/>
      <c r="D50" s="3">
        <v>16500000</v>
      </c>
      <c r="E50" s="3"/>
      <c r="G50" s="22">
        <v>16500000</v>
      </c>
    </row>
    <row r="51" spans="1:7" ht="15">
      <c r="A51" s="33" t="s">
        <v>44</v>
      </c>
      <c r="B51" s="34">
        <f>'[1]BS-1'!W64</f>
        <v>51369426.12</v>
      </c>
      <c r="C51" s="3"/>
      <c r="D51" s="34">
        <v>45484157</v>
      </c>
      <c r="E51" s="3"/>
      <c r="G51" s="35">
        <v>46671000</v>
      </c>
    </row>
    <row r="52" spans="1:7" ht="15">
      <c r="A52" s="33" t="s">
        <v>45</v>
      </c>
      <c r="B52" s="36">
        <f>SUM(B49:B51)</f>
        <v>167869426.12</v>
      </c>
      <c r="C52" s="3"/>
      <c r="D52" s="36">
        <f>SUM(D49:D51)</f>
        <v>161984157</v>
      </c>
      <c r="E52" s="3"/>
      <c r="G52" s="29"/>
    </row>
    <row r="53" spans="1:7" ht="15">
      <c r="A53" s="33" t="s">
        <v>46</v>
      </c>
      <c r="B53" s="19">
        <f>'[1]BS-1'!W62</f>
        <v>227579</v>
      </c>
      <c r="C53" s="3"/>
      <c r="D53" s="3">
        <v>227579</v>
      </c>
      <c r="E53" s="3"/>
      <c r="G53" s="21">
        <v>228000</v>
      </c>
    </row>
    <row r="54" spans="1:7" ht="15">
      <c r="A54" s="33" t="s">
        <v>47</v>
      </c>
      <c r="B54" s="3">
        <f>'[1]BS-1'!W67</f>
        <v>957040.4700000006</v>
      </c>
      <c r="C54" s="3"/>
      <c r="D54" s="3">
        <v>788368.9900000007</v>
      </c>
      <c r="E54" s="3"/>
      <c r="G54" s="21">
        <v>1286000</v>
      </c>
    </row>
    <row r="55" spans="1:7" ht="15">
      <c r="A55" s="33" t="s">
        <v>48</v>
      </c>
      <c r="B55" s="28">
        <f>SUM(B52:B54)</f>
        <v>169054045.59</v>
      </c>
      <c r="C55" s="3"/>
      <c r="D55" s="28">
        <f>SUM(D52:D54)</f>
        <v>163000104.99</v>
      </c>
      <c r="E55" s="3"/>
      <c r="G55" s="21">
        <f>SUM(G49:G54)</f>
        <v>144685000</v>
      </c>
    </row>
    <row r="56" spans="1:7" ht="15">
      <c r="A56" s="3"/>
      <c r="B56" s="29"/>
      <c r="C56" s="3"/>
      <c r="D56" s="3"/>
      <c r="E56" s="3"/>
      <c r="G56" s="21"/>
    </row>
    <row r="57" spans="1:7" ht="15">
      <c r="A57" s="37" t="s">
        <v>49</v>
      </c>
      <c r="B57" s="3"/>
      <c r="C57" s="3"/>
      <c r="D57" s="3"/>
      <c r="E57" s="3"/>
      <c r="G57" s="21"/>
    </row>
    <row r="58" spans="1:7" ht="15">
      <c r="A58" s="38" t="s">
        <v>50</v>
      </c>
      <c r="B58" s="3">
        <f>-'[1]BS-1'!W54</f>
        <v>9750000</v>
      </c>
      <c r="D58" s="3">
        <v>11250000</v>
      </c>
      <c r="E58" s="3"/>
      <c r="G58" s="22">
        <v>-2569000</v>
      </c>
    </row>
    <row r="59" spans="1:7" ht="15">
      <c r="A59" s="38" t="s">
        <v>51</v>
      </c>
      <c r="B59" s="3">
        <f>-'[1]BS-1'!W53</f>
        <v>9215000</v>
      </c>
      <c r="D59" s="3">
        <v>9215000</v>
      </c>
      <c r="E59" s="3"/>
      <c r="G59" s="21">
        <v>-4601000</v>
      </c>
    </row>
    <row r="60" spans="1:4" ht="15">
      <c r="A60" s="3" t="s">
        <v>52</v>
      </c>
      <c r="B60" s="39">
        <f>SUM(B58:B59)</f>
        <v>18965000</v>
      </c>
      <c r="D60" s="39">
        <f>SUM(D58:D59)</f>
        <v>20465000</v>
      </c>
    </row>
    <row r="61" ht="15">
      <c r="A61" s="3"/>
    </row>
    <row r="62" spans="1:7" ht="15.75" thickBot="1">
      <c r="A62" s="3"/>
      <c r="B62" s="40">
        <f>B55+B60</f>
        <v>188019045.59</v>
      </c>
      <c r="C62" s="3"/>
      <c r="D62" s="40">
        <f>D55+D60</f>
        <v>183465104.99</v>
      </c>
      <c r="E62" s="3"/>
      <c r="G62" s="41">
        <f>SUM(G55:G59)</f>
        <v>137515000</v>
      </c>
    </row>
    <row r="63" spans="2:7" ht="15.75" thickTop="1">
      <c r="B63" s="42"/>
      <c r="C63" s="3"/>
      <c r="D63" s="3"/>
      <c r="E63" s="3"/>
      <c r="F63" s="3"/>
      <c r="G63" s="3" t="e">
        <f>#REF!-G62</f>
        <v>#REF!</v>
      </c>
    </row>
    <row r="64" spans="1:7" ht="15">
      <c r="A64" s="2" t="s">
        <v>53</v>
      </c>
      <c r="B64" s="43">
        <f>(B55-B11)/100000000</f>
        <v>1.6328974359000001</v>
      </c>
      <c r="C64" s="43"/>
      <c r="D64" s="43">
        <f>(D55-D11)/100000000</f>
        <v>1.5672500399</v>
      </c>
      <c r="E64" s="43"/>
      <c r="F64" s="43"/>
      <c r="G64" s="43">
        <f>(G55-G11)/80000000</f>
        <v>1.7559</v>
      </c>
    </row>
    <row r="65" ht="15">
      <c r="B65" s="42"/>
    </row>
    <row r="66" ht="15">
      <c r="B66" s="44"/>
    </row>
  </sheetData>
  <printOptions horizontalCentered="1"/>
  <pageMargins left="0.85" right="0.75" top="0.56" bottom="1" header="0.34" footer="0.54"/>
  <pageSetup horizontalDpi="300" verticalDpi="300" orientation="portrait" paperSize="9" scale="85" r:id="rId1"/>
  <headerFooter alignWithMargins="0">
    <oddHeader>&amp;R&amp;"Arial,Bold"&amp;10Appendix 1B</oddHeader>
    <oddFooter>&amp;C&amp;"Book Antiqua,Bold Italic"&amp;10The Condensed Cosolidated Balance Sheets should be read in conjunction with the Annual Audited Accounts for the year ended 31st December 2002.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workbookViewId="0" topLeftCell="A11">
      <selection activeCell="A41" sqref="A41"/>
    </sheetView>
  </sheetViews>
  <sheetFormatPr defaultColWidth="9.00390625" defaultRowHeight="16.5"/>
  <cols>
    <col min="1" max="1" width="41.375" style="46" customWidth="1"/>
    <col min="2" max="2" width="17.50390625" style="46" customWidth="1"/>
    <col min="3" max="3" width="2.50390625" style="46" customWidth="1"/>
    <col min="4" max="4" width="17.50390625" style="46" customWidth="1"/>
    <col min="5" max="5" width="2.50390625" style="46" customWidth="1"/>
    <col min="6" max="6" width="15.625" style="46" hidden="1" customWidth="1"/>
    <col min="7" max="7" width="2.50390625" style="46" hidden="1" customWidth="1"/>
    <col min="8" max="8" width="15.875" style="46" hidden="1" customWidth="1"/>
    <col min="9" max="9" width="2.50390625" style="46" hidden="1" customWidth="1"/>
    <col min="10" max="10" width="16.625" style="46" customWidth="1"/>
    <col min="11" max="11" width="3.125" style="46" customWidth="1"/>
    <col min="12" max="12" width="15.125" style="47" customWidth="1"/>
    <col min="13" max="13" width="1.625" style="46" customWidth="1"/>
    <col min="14" max="16384" width="9.00390625" style="46" customWidth="1"/>
  </cols>
  <sheetData>
    <row r="1" spans="1:9" ht="15.7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48" t="s">
        <v>54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5" t="s">
        <v>55</v>
      </c>
      <c r="B3" s="48"/>
      <c r="C3" s="48"/>
      <c r="D3" s="48"/>
      <c r="E3" s="48"/>
      <c r="F3" s="48"/>
      <c r="G3" s="48"/>
      <c r="H3" s="48"/>
      <c r="I3" s="48"/>
    </row>
    <row r="4" spans="1:9" ht="15.75">
      <c r="A4" s="47"/>
      <c r="B4" s="47"/>
      <c r="C4" s="47"/>
      <c r="D4" s="47"/>
      <c r="E4" s="47"/>
      <c r="F4" s="47"/>
      <c r="G4" s="47"/>
      <c r="H4" s="47"/>
      <c r="I4" s="47"/>
    </row>
    <row r="5" spans="1:13" ht="15.75">
      <c r="A5" s="49"/>
      <c r="B5" s="50">
        <v>2003</v>
      </c>
      <c r="C5" s="51"/>
      <c r="D5" s="50">
        <v>2002</v>
      </c>
      <c r="E5" s="51"/>
      <c r="F5" s="50">
        <v>2003</v>
      </c>
      <c r="G5" s="51"/>
      <c r="H5" s="50">
        <v>2002</v>
      </c>
      <c r="I5" s="51"/>
      <c r="J5" s="52">
        <v>2003</v>
      </c>
      <c r="K5" s="53"/>
      <c r="L5" s="50">
        <v>2002</v>
      </c>
      <c r="M5" s="53"/>
    </row>
    <row r="6" spans="1:13" ht="57" customHeight="1">
      <c r="A6" s="55"/>
      <c r="B6" s="56" t="s">
        <v>56</v>
      </c>
      <c r="C6" s="57"/>
      <c r="D6" s="56" t="s">
        <v>57</v>
      </c>
      <c r="E6" s="57"/>
      <c r="F6" s="56" t="s">
        <v>58</v>
      </c>
      <c r="G6" s="57"/>
      <c r="H6" s="56" t="s">
        <v>59</v>
      </c>
      <c r="I6" s="57"/>
      <c r="J6" s="58" t="s">
        <v>60</v>
      </c>
      <c r="K6" s="59"/>
      <c r="L6" s="58" t="s">
        <v>60</v>
      </c>
      <c r="M6" s="59"/>
    </row>
    <row r="7" spans="1:13" ht="15.75">
      <c r="A7" s="55"/>
      <c r="B7" s="54" t="s">
        <v>9</v>
      </c>
      <c r="C7" s="60"/>
      <c r="D7" s="60" t="s">
        <v>9</v>
      </c>
      <c r="E7" s="60"/>
      <c r="F7" s="60" t="s">
        <v>9</v>
      </c>
      <c r="G7" s="60"/>
      <c r="H7" s="60" t="s">
        <v>9</v>
      </c>
      <c r="I7" s="60"/>
      <c r="J7" s="54" t="s">
        <v>9</v>
      </c>
      <c r="K7" s="61"/>
      <c r="L7" s="62" t="s">
        <v>9</v>
      </c>
      <c r="M7" s="61"/>
    </row>
    <row r="8" spans="1:9" ht="15.75">
      <c r="A8" s="55"/>
      <c r="B8" s="55"/>
      <c r="C8" s="55"/>
      <c r="D8" s="55"/>
      <c r="E8" s="55"/>
      <c r="F8" s="55"/>
      <c r="G8" s="55"/>
      <c r="H8" s="55"/>
      <c r="I8" s="55"/>
    </row>
    <row r="9" spans="1:13" ht="15.75">
      <c r="A9" s="63" t="s">
        <v>61</v>
      </c>
      <c r="B9" s="64">
        <f>J9-F9</f>
        <v>52136636</v>
      </c>
      <c r="C9" s="55"/>
      <c r="D9" s="55">
        <f>L9-H9</f>
        <v>51526851</v>
      </c>
      <c r="E9" s="55"/>
      <c r="F9" s="55">
        <v>50030983</v>
      </c>
      <c r="G9" s="55"/>
      <c r="H9" s="55">
        <v>49048420</v>
      </c>
      <c r="I9" s="55"/>
      <c r="J9" s="55">
        <f>'[1]P&amp;L-1'!W10</f>
        <v>102167619</v>
      </c>
      <c r="K9" s="65"/>
      <c r="L9" s="66">
        <v>100575271</v>
      </c>
      <c r="M9" s="65"/>
    </row>
    <row r="10" spans="1:12" ht="15.75">
      <c r="A10" s="63" t="s">
        <v>62</v>
      </c>
      <c r="B10" s="64">
        <f>J10-F10</f>
        <v>44919</v>
      </c>
      <c r="C10" s="55"/>
      <c r="D10" s="55">
        <f>L10-H10</f>
        <v>-16360</v>
      </c>
      <c r="E10" s="55"/>
      <c r="F10" s="55">
        <v>78</v>
      </c>
      <c r="G10" s="55"/>
      <c r="H10" s="55">
        <v>269434</v>
      </c>
      <c r="I10" s="55"/>
      <c r="J10" s="55">
        <f>'[1]P&amp;L-1'!W13</f>
        <v>44997</v>
      </c>
      <c r="L10" s="66">
        <v>253074</v>
      </c>
    </row>
    <row r="11" spans="1:12" ht="15.75">
      <c r="A11" s="63" t="s">
        <v>63</v>
      </c>
      <c r="B11" s="68">
        <f>SUM(B9:B10)</f>
        <v>52181555</v>
      </c>
      <c r="C11" s="55"/>
      <c r="D11" s="68">
        <f>SUM(D9:D10)</f>
        <v>51510491</v>
      </c>
      <c r="E11" s="55"/>
      <c r="F11" s="69">
        <v>50031061</v>
      </c>
      <c r="G11" s="55"/>
      <c r="H11" s="69">
        <v>49317854</v>
      </c>
      <c r="I11" s="55"/>
      <c r="J11" s="69">
        <f>SUM(J9:J10)</f>
        <v>102212616</v>
      </c>
      <c r="L11" s="69">
        <f>SUM(L9:L10)</f>
        <v>100828345</v>
      </c>
    </row>
    <row r="12" spans="1:12" ht="15.75">
      <c r="A12" s="63"/>
      <c r="C12" s="55"/>
      <c r="D12" s="55"/>
      <c r="E12" s="55"/>
      <c r="F12" s="55"/>
      <c r="G12" s="55"/>
      <c r="H12" s="55"/>
      <c r="I12" s="55"/>
      <c r="J12" s="55"/>
      <c r="L12" s="66"/>
    </row>
    <row r="13" spans="1:12" ht="15.75">
      <c r="A13" s="63" t="s">
        <v>64</v>
      </c>
      <c r="B13" s="64">
        <f aca="true" t="shared" si="0" ref="B13:B18">J13-F13</f>
        <v>-14077606</v>
      </c>
      <c r="C13" s="55"/>
      <c r="D13" s="55">
        <f aca="true" t="shared" si="1" ref="D13:D18">L13-H13</f>
        <v>-11549842</v>
      </c>
      <c r="E13" s="55"/>
      <c r="F13" s="55">
        <v>-13206537</v>
      </c>
      <c r="G13" s="55"/>
      <c r="H13" s="55">
        <v>-12430487</v>
      </c>
      <c r="I13" s="55"/>
      <c r="J13" s="70">
        <f>-('[1]P&amp;L-2'!M29+'[1]P&amp;L-2'!M75)</f>
        <v>-27284143</v>
      </c>
      <c r="L13" s="66">
        <v>-23980329</v>
      </c>
    </row>
    <row r="14" spans="1:12" ht="15.75">
      <c r="A14" s="63" t="s">
        <v>65</v>
      </c>
      <c r="B14" s="64">
        <f t="shared" si="0"/>
        <v>-711338.7</v>
      </c>
      <c r="C14" s="55"/>
      <c r="D14" s="55">
        <f t="shared" si="1"/>
        <v>-8672588</v>
      </c>
      <c r="E14" s="55"/>
      <c r="F14" s="55">
        <v>-1353684</v>
      </c>
      <c r="G14" s="55"/>
      <c r="H14" s="55">
        <v>-4545387</v>
      </c>
      <c r="I14" s="55"/>
      <c r="J14" s="70">
        <f>-'[1]P&amp;L-2'!M33</f>
        <v>-2065022.7</v>
      </c>
      <c r="L14" s="66">
        <v>-13217975</v>
      </c>
    </row>
    <row r="15" spans="1:12" ht="15.75">
      <c r="A15" s="63" t="s">
        <v>66</v>
      </c>
      <c r="B15" s="64">
        <f t="shared" si="0"/>
        <v>-8730201</v>
      </c>
      <c r="C15" s="55"/>
      <c r="D15" s="55">
        <f t="shared" si="1"/>
        <v>-5461372</v>
      </c>
      <c r="E15" s="55"/>
      <c r="F15" s="55">
        <v>-8483305</v>
      </c>
      <c r="G15" s="55"/>
      <c r="H15" s="55">
        <v>-7550892</v>
      </c>
      <c r="I15" s="55"/>
      <c r="J15" s="70">
        <f>-'[1]P&amp;L-2'!M35</f>
        <v>-17213506</v>
      </c>
      <c r="L15" s="66">
        <v>-13012264</v>
      </c>
    </row>
    <row r="16" spans="1:12" ht="15.75">
      <c r="A16" s="63" t="s">
        <v>67</v>
      </c>
      <c r="B16" s="64">
        <f t="shared" si="0"/>
        <v>-5132052</v>
      </c>
      <c r="C16" s="55"/>
      <c r="D16" s="55">
        <f t="shared" si="1"/>
        <v>-4319973</v>
      </c>
      <c r="E16" s="55"/>
      <c r="F16" s="55">
        <v>-5594096</v>
      </c>
      <c r="G16" s="55"/>
      <c r="H16" s="55">
        <v>-4270175</v>
      </c>
      <c r="I16" s="55"/>
      <c r="J16" s="70">
        <f>-'[1]P&amp;L-2'!M43-'[1]P&amp;L-2'!M116</f>
        <v>-10726148</v>
      </c>
      <c r="L16" s="66">
        <v>-8590148</v>
      </c>
    </row>
    <row r="17" spans="1:12" ht="15.75">
      <c r="A17" s="63" t="s">
        <v>68</v>
      </c>
      <c r="B17" s="64">
        <f t="shared" si="0"/>
        <v>-351588</v>
      </c>
      <c r="C17" s="55"/>
      <c r="D17" s="55">
        <f t="shared" si="1"/>
        <v>-351587</v>
      </c>
      <c r="E17" s="55"/>
      <c r="F17" s="55">
        <v>-351588</v>
      </c>
      <c r="G17" s="55"/>
      <c r="H17" s="55">
        <v>-351589</v>
      </c>
      <c r="I17" s="55"/>
      <c r="J17" s="70">
        <f>-'[1]P&amp;L-2'!M104</f>
        <v>-703176</v>
      </c>
      <c r="L17" s="66">
        <v>-703176</v>
      </c>
    </row>
    <row r="18" spans="1:12" ht="15.75">
      <c r="A18" s="63" t="s">
        <v>69</v>
      </c>
      <c r="B18" s="64">
        <f t="shared" si="0"/>
        <v>-18536050</v>
      </c>
      <c r="C18" s="55"/>
      <c r="D18" s="55">
        <f t="shared" si="1"/>
        <v>-16471815</v>
      </c>
      <c r="E18" s="55"/>
      <c r="F18" s="55">
        <v>-12293860</v>
      </c>
      <c r="G18" s="55"/>
      <c r="H18" s="55">
        <v>-11955497</v>
      </c>
      <c r="I18" s="55"/>
      <c r="J18" s="71">
        <f>'[1]P&amp;L-1'!W11+'[1]P&amp;L-1'!W17+'[1]P&amp;L-1'!W18+'[1]P&amp;L-1'!W19+'[1]P&amp;L-1'!W20-J17-J16-J15-J14-J13</f>
        <v>-30829910</v>
      </c>
      <c r="L18" s="72">
        <v>-28427312</v>
      </c>
    </row>
    <row r="19" spans="1:12" ht="15.75">
      <c r="A19" s="63" t="s">
        <v>70</v>
      </c>
      <c r="B19" s="69">
        <f>SUM(B13:B18)</f>
        <v>-47538835.7</v>
      </c>
      <c r="C19" s="55"/>
      <c r="D19" s="69">
        <f>SUM(D13:D18)</f>
        <v>-46827177</v>
      </c>
      <c r="E19" s="55"/>
      <c r="F19" s="69">
        <v>-41283070</v>
      </c>
      <c r="G19" s="55"/>
      <c r="H19" s="69">
        <v>-41104027</v>
      </c>
      <c r="I19" s="55"/>
      <c r="J19" s="69">
        <f>SUM(J13:J18)</f>
        <v>-88821905.7</v>
      </c>
      <c r="L19" s="69">
        <f>SUM(L13:L18)</f>
        <v>-87931204</v>
      </c>
    </row>
    <row r="20" spans="1:12" ht="15.75">
      <c r="A20" s="63"/>
      <c r="C20" s="55"/>
      <c r="D20" s="55"/>
      <c r="E20" s="55"/>
      <c r="F20" s="55"/>
      <c r="G20" s="55"/>
      <c r="H20" s="55"/>
      <c r="I20" s="55"/>
      <c r="J20" s="49"/>
      <c r="L20" s="49"/>
    </row>
    <row r="21" spans="1:12" ht="15.75">
      <c r="A21" s="63" t="s">
        <v>71</v>
      </c>
      <c r="B21" s="47">
        <f>B11+B19</f>
        <v>4642719.299999997</v>
      </c>
      <c r="C21" s="55"/>
      <c r="D21" s="55">
        <f>D11+D19</f>
        <v>4683314</v>
      </c>
      <c r="E21" s="55"/>
      <c r="F21" s="47">
        <v>8747991</v>
      </c>
      <c r="G21" s="55"/>
      <c r="H21" s="47">
        <v>8213827</v>
      </c>
      <c r="I21" s="55"/>
      <c r="J21" s="47">
        <f>J11+J19</f>
        <v>13390710.299999997</v>
      </c>
      <c r="L21" s="47">
        <f>L11+L19</f>
        <v>12897141</v>
      </c>
    </row>
    <row r="22" spans="1:12" ht="15.75">
      <c r="A22" s="63" t="s">
        <v>72</v>
      </c>
      <c r="B22" s="64">
        <f>J22-F22</f>
        <v>-320537</v>
      </c>
      <c r="C22" s="55"/>
      <c r="D22" s="55">
        <f>L22-H22</f>
        <v>-187970</v>
      </c>
      <c r="E22" s="55"/>
      <c r="F22" s="55">
        <v>-347270</v>
      </c>
      <c r="G22" s="55"/>
      <c r="H22" s="55">
        <v>-360488</v>
      </c>
      <c r="I22" s="55"/>
      <c r="J22" s="55">
        <f>'[1]P&amp;L-1'!W22</f>
        <v>-667807</v>
      </c>
      <c r="L22" s="66">
        <v>-548458</v>
      </c>
    </row>
    <row r="23" spans="1:13" ht="15.75">
      <c r="A23" s="63" t="s">
        <v>73</v>
      </c>
      <c r="B23" s="73">
        <f>J23-F23</f>
        <v>-285820.09999999986</v>
      </c>
      <c r="C23" s="55"/>
      <c r="D23" s="55">
        <f>L23-H23</f>
        <v>-494188</v>
      </c>
      <c r="E23" s="55"/>
      <c r="F23" s="55">
        <v>-8436.5</v>
      </c>
      <c r="G23" s="55"/>
      <c r="H23" s="55">
        <v>846923</v>
      </c>
      <c r="I23" s="55"/>
      <c r="J23" s="55">
        <f>'[1]P&amp;L-1'!W24</f>
        <v>-294256.59999999986</v>
      </c>
      <c r="K23" s="65"/>
      <c r="L23" s="74">
        <v>352735</v>
      </c>
      <c r="M23" s="65"/>
    </row>
    <row r="24" spans="1:12" ht="15.75">
      <c r="A24" s="46" t="s">
        <v>74</v>
      </c>
      <c r="B24" s="75">
        <f>J24-F24</f>
        <v>798065</v>
      </c>
      <c r="D24" s="75">
        <f>L24-H24</f>
        <v>359123</v>
      </c>
      <c r="F24" s="71">
        <v>690742</v>
      </c>
      <c r="H24" s="71">
        <v>665596</v>
      </c>
      <c r="J24" s="71">
        <f>'[1]P&amp;L-1'!W14</f>
        <v>1488807</v>
      </c>
      <c r="L24" s="71">
        <v>1024719</v>
      </c>
    </row>
    <row r="25" spans="1:12" ht="15.75">
      <c r="A25" s="63" t="s">
        <v>75</v>
      </c>
      <c r="B25" s="64">
        <f>SUM(B21:B24)</f>
        <v>4834427.199999997</v>
      </c>
      <c r="C25" s="55"/>
      <c r="D25" s="64">
        <f>SUM(D21:D24)</f>
        <v>4360279</v>
      </c>
      <c r="E25" s="55"/>
      <c r="F25" s="64">
        <v>9083026.5</v>
      </c>
      <c r="G25" s="55"/>
      <c r="H25" s="64">
        <v>9365858</v>
      </c>
      <c r="I25" s="55"/>
      <c r="J25" s="64">
        <f>SUM(J21:J24)</f>
        <v>13917453.699999997</v>
      </c>
      <c r="L25" s="64">
        <f>SUM(L21:L24)</f>
        <v>13726137</v>
      </c>
    </row>
    <row r="26" spans="1:12" ht="15.75">
      <c r="A26" s="63" t="s">
        <v>38</v>
      </c>
      <c r="B26" s="75">
        <f>J26-F26</f>
        <v>-1469043</v>
      </c>
      <c r="C26" s="55"/>
      <c r="D26" s="71">
        <f>L26-H26</f>
        <v>-1317560</v>
      </c>
      <c r="E26" s="55"/>
      <c r="F26" s="71">
        <v>-2794470</v>
      </c>
      <c r="G26" s="55"/>
      <c r="H26" s="71">
        <v>-2555681</v>
      </c>
      <c r="I26" s="55"/>
      <c r="J26" s="71">
        <f>'[1]P&amp;L-1'!W26</f>
        <v>-4263513</v>
      </c>
      <c r="L26" s="76">
        <v>-3873241</v>
      </c>
    </row>
    <row r="27" spans="1:12" ht="15.75">
      <c r="A27" s="77" t="s">
        <v>76</v>
      </c>
      <c r="B27" s="64">
        <f>SUM(B25:B26)</f>
        <v>3365384.1999999974</v>
      </c>
      <c r="C27" s="47"/>
      <c r="D27" s="64">
        <f>SUM(D25:D26)</f>
        <v>3042719</v>
      </c>
      <c r="E27" s="47"/>
      <c r="F27" s="67">
        <v>6288556.5</v>
      </c>
      <c r="G27" s="47"/>
      <c r="H27" s="67">
        <v>6810177</v>
      </c>
      <c r="I27" s="47"/>
      <c r="J27" s="67">
        <f>SUM(J25:J26)</f>
        <v>9653940.699999997</v>
      </c>
      <c r="L27" s="67">
        <f>SUM(L25:L26)</f>
        <v>9852896</v>
      </c>
    </row>
    <row r="28" spans="1:12" ht="15.75">
      <c r="A28" s="77" t="s">
        <v>77</v>
      </c>
      <c r="B28" s="64">
        <f>J28-F28</f>
        <v>-121303.37999999999</v>
      </c>
      <c r="C28" s="47"/>
      <c r="D28" s="47">
        <f>L28-H28</f>
        <v>148838</v>
      </c>
      <c r="E28" s="47"/>
      <c r="F28" s="55">
        <v>-47368.2</v>
      </c>
      <c r="G28" s="47"/>
      <c r="H28" s="47">
        <v>178241</v>
      </c>
      <c r="I28" s="47"/>
      <c r="J28" s="55">
        <f>'[1]P&amp;L-1'!W29</f>
        <v>-168671.58</v>
      </c>
      <c r="L28" s="74">
        <v>327079</v>
      </c>
    </row>
    <row r="29" spans="1:12" ht="16.5" thickBot="1">
      <c r="A29" s="77" t="s">
        <v>78</v>
      </c>
      <c r="B29" s="78">
        <f>SUM(B27:B28)</f>
        <v>3244080.8199999975</v>
      </c>
      <c r="C29" s="47"/>
      <c r="D29" s="78">
        <f>SUM(D27:D28)</f>
        <v>3191557</v>
      </c>
      <c r="E29" s="47"/>
      <c r="F29" s="79">
        <v>6241188.3</v>
      </c>
      <c r="G29" s="47"/>
      <c r="H29" s="79">
        <v>6988418</v>
      </c>
      <c r="I29" s="47"/>
      <c r="J29" s="79">
        <f>SUM(J27:J28)</f>
        <v>9485269.119999997</v>
      </c>
      <c r="L29" s="79">
        <f>SUM(L27:L28)</f>
        <v>10179975</v>
      </c>
    </row>
    <row r="30" spans="1:12" ht="16.5" thickTop="1">
      <c r="A30" s="80"/>
      <c r="J30" s="67"/>
      <c r="L30" s="67"/>
    </row>
    <row r="31" spans="1:12" ht="38.25" customHeight="1">
      <c r="A31" s="80" t="s">
        <v>79</v>
      </c>
      <c r="B31" s="47">
        <v>100000000</v>
      </c>
      <c r="D31" s="47">
        <v>80000000</v>
      </c>
      <c r="F31" s="47">
        <v>100000000</v>
      </c>
      <c r="G31" s="47"/>
      <c r="H31" s="47">
        <v>80000000</v>
      </c>
      <c r="J31" s="67">
        <v>100000000</v>
      </c>
      <c r="L31" s="67">
        <v>80000000</v>
      </c>
    </row>
    <row r="32" spans="1:13" ht="15.75">
      <c r="A32" s="80" t="s">
        <v>80</v>
      </c>
      <c r="B32" s="81">
        <f>B29/B31</f>
        <v>0.032440808199999976</v>
      </c>
      <c r="D32" s="81">
        <f>D29/D31</f>
        <v>0.0398944625</v>
      </c>
      <c r="F32" s="81">
        <f>F29/F31</f>
        <v>0.062411883</v>
      </c>
      <c r="H32" s="81">
        <f>H29/H31</f>
        <v>0.087355225</v>
      </c>
      <c r="J32" s="81">
        <f>J29/J31</f>
        <v>0.09485269119999998</v>
      </c>
      <c r="K32" s="81"/>
      <c r="L32" s="81">
        <f>L29/L31</f>
        <v>0.1272496875</v>
      </c>
      <c r="M32" s="81"/>
    </row>
    <row r="34" ht="15.75">
      <c r="A34" s="82"/>
    </row>
    <row r="35" spans="1:13" ht="18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ht="15.75">
      <c r="B36" s="83"/>
    </row>
    <row r="37" ht="15.75" hidden="1"/>
    <row r="38" spans="1:2" ht="15.75">
      <c r="A38" s="2"/>
      <c r="B38" s="3"/>
    </row>
    <row r="39" spans="1:2" ht="15.75">
      <c r="A39" s="2"/>
      <c r="B39" s="3"/>
    </row>
    <row r="40" ht="15.75">
      <c r="A40" s="82"/>
    </row>
  </sheetData>
  <mergeCells count="1">
    <mergeCell ref="A35:M35"/>
  </mergeCells>
  <printOptions horizontalCentered="1"/>
  <pageMargins left="0.48" right="0.42" top="1" bottom="1" header="0.5" footer="0.5"/>
  <pageSetup horizontalDpi="300" verticalDpi="300" orientation="portrait" paperSize="9" scale="76" r:id="rId1"/>
  <headerFooter alignWithMargins="0">
    <oddHeader>&amp;R&amp;"Arial,Bold"&amp;10Appendix 1C</oddHeader>
    <oddFooter>&amp;C&amp;"Book Antiqua,Bold Italic"&amp;10The Condensed Consolidated Income Statements should be read in conjunction with the Annual Audited Accounts for the year ended 31st December 2002.</oddFooter>
  </headerFooter>
  <colBreaks count="1" manualBreakCount="1">
    <brk id="12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zoomScale="75" zoomScaleNormal="75" workbookViewId="0" topLeftCell="A1">
      <selection activeCell="A30" sqref="A30"/>
    </sheetView>
  </sheetViews>
  <sheetFormatPr defaultColWidth="9.00390625" defaultRowHeight="16.5"/>
  <cols>
    <col min="1" max="1" width="21.75390625" style="85" customWidth="1"/>
    <col min="2" max="2" width="6.125" style="85" customWidth="1"/>
    <col min="3" max="3" width="14.125" style="86" bestFit="1" customWidth="1"/>
    <col min="4" max="4" width="13.375" style="86" customWidth="1"/>
    <col min="5" max="5" width="14.375" style="86" customWidth="1"/>
    <col min="6" max="6" width="13.375" style="86" customWidth="1"/>
    <col min="7" max="16384" width="9.00390625" style="85" customWidth="1"/>
  </cols>
  <sheetData>
    <row r="2" ht="16.5">
      <c r="A2" s="84" t="s">
        <v>0</v>
      </c>
    </row>
    <row r="3" ht="16.5">
      <c r="A3" s="84" t="s">
        <v>81</v>
      </c>
    </row>
    <row r="4" ht="16.5">
      <c r="A4" s="84" t="str">
        <f>'[1]BS-1'!A3</f>
        <v>FOR THE PERIOD ENDED 30 JUNE 2003</v>
      </c>
    </row>
    <row r="6" spans="3:6" s="87" customFormat="1" ht="31.5">
      <c r="C6" s="88"/>
      <c r="D6" s="89" t="s">
        <v>82</v>
      </c>
      <c r="E6" s="89" t="s">
        <v>83</v>
      </c>
      <c r="F6" s="89"/>
    </row>
    <row r="7" spans="1:6" s="87" customFormat="1" ht="33.75" customHeight="1">
      <c r="A7" s="87" t="s">
        <v>84</v>
      </c>
      <c r="C7" s="90" t="s">
        <v>42</v>
      </c>
      <c r="D7" s="90" t="s">
        <v>43</v>
      </c>
      <c r="E7" s="90" t="s">
        <v>85</v>
      </c>
      <c r="F7" s="90" t="s">
        <v>86</v>
      </c>
    </row>
    <row r="8" spans="3:6" s="87" customFormat="1" ht="15" customHeight="1">
      <c r="C8" s="91"/>
      <c r="D8" s="91"/>
      <c r="E8" s="91"/>
      <c r="F8" s="91"/>
    </row>
    <row r="9" spans="1:6" ht="15.75">
      <c r="A9" s="85" t="s">
        <v>87</v>
      </c>
      <c r="C9" s="86">
        <v>100000000</v>
      </c>
      <c r="D9" s="86">
        <v>16500000</v>
      </c>
      <c r="E9" s="86">
        <f>'[1]EQ-1'!X37</f>
        <v>45484157</v>
      </c>
      <c r="F9" s="86">
        <f>SUM(C9:E9)</f>
        <v>161984157</v>
      </c>
    </row>
    <row r="10" spans="1:6" ht="15.75">
      <c r="A10" s="85" t="s">
        <v>88</v>
      </c>
      <c r="D10" s="86">
        <v>0</v>
      </c>
      <c r="E10" s="86">
        <v>0</v>
      </c>
      <c r="F10" s="86">
        <f>SUM(C10:E10)</f>
        <v>0</v>
      </c>
    </row>
    <row r="11" spans="1:6" ht="15.75">
      <c r="A11" s="85" t="s">
        <v>89</v>
      </c>
      <c r="C11" s="86">
        <v>0</v>
      </c>
      <c r="D11" s="86">
        <v>0</v>
      </c>
      <c r="E11" s="86">
        <f>'[1]EQ-1'!X38</f>
        <v>9485269.119999997</v>
      </c>
      <c r="F11" s="86">
        <f>SUM(C11:E11)</f>
        <v>9485269.119999997</v>
      </c>
    </row>
    <row r="12" spans="1:6" ht="15.75">
      <c r="A12" s="85" t="s">
        <v>90</v>
      </c>
      <c r="C12" s="86">
        <v>0</v>
      </c>
      <c r="D12" s="86">
        <f>'[1]EQ-1'!X31</f>
        <v>0</v>
      </c>
      <c r="E12" s="86">
        <f>'[1]EQ-1'!X40</f>
        <v>0</v>
      </c>
      <c r="F12" s="86">
        <f>SUM(C12:E12)</f>
        <v>0</v>
      </c>
    </row>
    <row r="13" spans="1:6" ht="15.75">
      <c r="A13" s="85" t="s">
        <v>91</v>
      </c>
      <c r="C13" s="86">
        <v>0</v>
      </c>
      <c r="D13" s="86">
        <v>0</v>
      </c>
      <c r="E13" s="86">
        <f>'[1]EQ-1'!X39</f>
        <v>-3600000</v>
      </c>
      <c r="F13" s="86">
        <f>SUM(C13:E13)</f>
        <v>-3600000</v>
      </c>
    </row>
    <row r="14" spans="1:6" ht="16.5" thickBot="1">
      <c r="A14" s="85" t="s">
        <v>92</v>
      </c>
      <c r="C14" s="92">
        <f>SUM(C9:C13)</f>
        <v>100000000</v>
      </c>
      <c r="D14" s="92">
        <f>SUM(D9:D13)</f>
        <v>16500000</v>
      </c>
      <c r="E14" s="92">
        <f>SUM(E9:E13)</f>
        <v>51369426.12</v>
      </c>
      <c r="F14" s="92">
        <f>SUM(F9:F13)</f>
        <v>167869426.12</v>
      </c>
    </row>
    <row r="15" ht="16.5" thickTop="1"/>
    <row r="17" ht="31.5">
      <c r="A17" s="87" t="s">
        <v>93</v>
      </c>
    </row>
    <row r="19" spans="1:6" ht="15.75">
      <c r="A19" s="85" t="s">
        <v>142</v>
      </c>
      <c r="C19" s="86">
        <v>80000000</v>
      </c>
      <c r="D19" s="86">
        <v>16500000</v>
      </c>
      <c r="E19" s="86">
        <v>46671380</v>
      </c>
      <c r="F19" s="86">
        <f aca="true" t="shared" si="0" ref="F19:F24">SUM(C19:E19)</f>
        <v>143171380</v>
      </c>
    </row>
    <row r="20" spans="1:6" ht="15.75">
      <c r="A20" s="85" t="s">
        <v>88</v>
      </c>
      <c r="C20" s="86">
        <v>0</v>
      </c>
      <c r="D20" s="86">
        <v>0</v>
      </c>
      <c r="E20" s="86">
        <v>0</v>
      </c>
      <c r="F20" s="86">
        <f t="shared" si="0"/>
        <v>0</v>
      </c>
    </row>
    <row r="21" spans="1:6" ht="15.75">
      <c r="A21" s="85" t="s">
        <v>89</v>
      </c>
      <c r="C21" s="86">
        <v>0</v>
      </c>
      <c r="D21" s="86">
        <v>0</v>
      </c>
      <c r="E21" s="86">
        <f>'P&amp;LDisc'!L29</f>
        <v>10179975</v>
      </c>
      <c r="F21" s="86">
        <f t="shared" si="0"/>
        <v>10179975</v>
      </c>
    </row>
    <row r="22" spans="1:6" ht="15.75">
      <c r="A22" s="85" t="s">
        <v>90</v>
      </c>
      <c r="C22" s="86">
        <v>0</v>
      </c>
      <c r="D22" s="86">
        <v>0</v>
      </c>
      <c r="E22" s="86">
        <v>0</v>
      </c>
      <c r="F22" s="86">
        <f t="shared" si="0"/>
        <v>0</v>
      </c>
    </row>
    <row r="23" spans="1:6" ht="15.75">
      <c r="A23" s="85" t="s">
        <v>91</v>
      </c>
      <c r="C23" s="86">
        <v>0</v>
      </c>
      <c r="D23" s="86">
        <v>0</v>
      </c>
      <c r="E23" s="86">
        <v>0</v>
      </c>
      <c r="F23" s="86">
        <f t="shared" si="0"/>
        <v>0</v>
      </c>
    </row>
    <row r="24" spans="1:6" ht="16.5" thickBot="1">
      <c r="A24" s="85" t="s">
        <v>143</v>
      </c>
      <c r="C24" s="92">
        <f>SUM(C19:C23)</f>
        <v>80000000</v>
      </c>
      <c r="D24" s="92">
        <f>SUM(D19:D23)</f>
        <v>16500000</v>
      </c>
      <c r="E24" s="92">
        <f>SUM(E19:E23)</f>
        <v>56851355</v>
      </c>
      <c r="F24" s="92">
        <f t="shared" si="0"/>
        <v>153351355</v>
      </c>
    </row>
    <row r="25" ht="16.5" thickTop="1"/>
  </sheetData>
  <printOptions horizontalCentered="1"/>
  <pageMargins left="0.75" right="0.75" top="1" bottom="1" header="0.5" footer="0.5"/>
  <pageSetup horizontalDpi="600" verticalDpi="600" orientation="portrait" paperSize="9" scale="90" r:id="rId1"/>
  <headerFooter alignWithMargins="0">
    <oddHeader>&amp;R&amp;"Book Antiqua,Bold"Appendix 1 D</oddHeader>
    <oddFooter>&amp;C&amp;"Book Antiqua,Bold Italic"&amp;10The Condensed Consolidated Statement of Changes in Equity should be read in conjunction with the Annual Audited Accounts for the year ended 31st December 2002.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9"/>
  <sheetViews>
    <sheetView tabSelected="1" view="pageBreakPreview" zoomScale="60" workbookViewId="0" topLeftCell="A44">
      <selection activeCell="I40" sqref="I40"/>
    </sheetView>
  </sheetViews>
  <sheetFormatPr defaultColWidth="9.00390625" defaultRowHeight="16.5"/>
  <cols>
    <col min="1" max="1" width="56.625" style="96" customWidth="1"/>
    <col min="2" max="2" width="14.125" style="94" hidden="1" customWidth="1"/>
    <col min="3" max="3" width="5.875" style="95" customWidth="1"/>
    <col min="4" max="4" width="16.125" style="94" customWidth="1"/>
    <col min="5" max="5" width="4.00390625" style="94" customWidth="1"/>
    <col min="6" max="6" width="10.00390625" style="96" customWidth="1"/>
    <col min="7" max="7" width="9.625" style="96" bestFit="1" customWidth="1"/>
    <col min="8" max="16384" width="9.00390625" style="96" customWidth="1"/>
  </cols>
  <sheetData>
    <row r="2" ht="15">
      <c r="A2" s="93" t="s">
        <v>0</v>
      </c>
    </row>
    <row r="3" spans="1:4" ht="15">
      <c r="A3" s="93" t="s">
        <v>94</v>
      </c>
      <c r="B3" s="96"/>
      <c r="C3" s="97"/>
      <c r="D3" s="96"/>
    </row>
    <row r="4" spans="1:4" ht="15">
      <c r="A4" s="93"/>
      <c r="B4" s="96"/>
      <c r="C4" s="97"/>
      <c r="D4" s="96"/>
    </row>
    <row r="5" spans="1:5" ht="15">
      <c r="A5" s="93"/>
      <c r="B5" s="98" t="s">
        <v>95</v>
      </c>
      <c r="C5" s="99"/>
      <c r="D5" s="100">
        <v>2003</v>
      </c>
      <c r="E5" s="101"/>
    </row>
    <row r="6" spans="1:5" ht="32.25" customHeight="1">
      <c r="A6" s="93"/>
      <c r="B6" s="98"/>
      <c r="C6" s="99"/>
      <c r="D6" s="102" t="s">
        <v>96</v>
      </c>
      <c r="E6" s="103"/>
    </row>
    <row r="7" spans="2:5" ht="15">
      <c r="B7" s="98" t="s">
        <v>9</v>
      </c>
      <c r="C7" s="99"/>
      <c r="D7" s="104" t="s">
        <v>9</v>
      </c>
      <c r="E7" s="103"/>
    </row>
    <row r="8" ht="15">
      <c r="A8" s="93" t="s">
        <v>97</v>
      </c>
    </row>
    <row r="9" spans="1:4" ht="13.5">
      <c r="A9" s="96" t="s">
        <v>75</v>
      </c>
      <c r="B9" s="94">
        <f>'[1]Co CF'!E31</f>
        <v>14869912</v>
      </c>
      <c r="D9" s="94">
        <f>'[1]GCF'!E32</f>
        <v>13917453.699999997</v>
      </c>
    </row>
    <row r="10" ht="13.5">
      <c r="A10" s="96" t="s">
        <v>98</v>
      </c>
    </row>
    <row r="11" spans="1:4" ht="13.5">
      <c r="A11" s="105" t="s">
        <v>99</v>
      </c>
      <c r="B11" s="94">
        <f>'[1]Co CF'!F31</f>
        <v>10148969</v>
      </c>
      <c r="D11" s="94">
        <f>'[1]GCF'!F32</f>
        <v>10726148</v>
      </c>
    </row>
    <row r="12" spans="1:4" ht="13.5">
      <c r="A12" s="105" t="s">
        <v>100</v>
      </c>
      <c r="B12" s="94">
        <f>'[1]Co CF'!L31</f>
        <v>540885</v>
      </c>
      <c r="D12" s="94">
        <f>'[1]GCF'!M32</f>
        <v>863256</v>
      </c>
    </row>
    <row r="13" spans="1:4" ht="13.5" hidden="1">
      <c r="A13" s="105" t="s">
        <v>101</v>
      </c>
      <c r="B13" s="94">
        <v>177089</v>
      </c>
      <c r="D13" s="94">
        <f>'[1]GCF'!G32</f>
        <v>0</v>
      </c>
    </row>
    <row r="14" spans="1:4" ht="13.5" hidden="1">
      <c r="A14" s="105" t="s">
        <v>102</v>
      </c>
      <c r="B14" s="94">
        <v>0</v>
      </c>
      <c r="D14" s="94">
        <f>'[1]GCF'!I32</f>
        <v>-119678</v>
      </c>
    </row>
    <row r="15" spans="1:4" ht="13.5" hidden="1">
      <c r="A15" s="105" t="s">
        <v>103</v>
      </c>
      <c r="B15" s="94">
        <f>'[1]Co CF'!I31</f>
        <v>11086</v>
      </c>
      <c r="D15" s="94">
        <f>'[1]GCF'!J32</f>
        <v>0</v>
      </c>
    </row>
    <row r="16" spans="1:4" ht="13.5">
      <c r="A16" s="105" t="s">
        <v>104</v>
      </c>
      <c r="B16" s="94">
        <f>'[1]Co CF'!K31</f>
        <v>82306</v>
      </c>
      <c r="D16" s="94">
        <f>'[1]GCF'!K32</f>
        <v>82306</v>
      </c>
    </row>
    <row r="17" spans="1:4" ht="15.75" customHeight="1">
      <c r="A17" s="105" t="s">
        <v>105</v>
      </c>
      <c r="B17" s="94">
        <f>'[1]P&amp;L-2'!D47</f>
        <v>204021</v>
      </c>
      <c r="D17" s="94">
        <f>'[1]GCF'!N32</f>
        <v>907197</v>
      </c>
    </row>
    <row r="18" spans="1:4" ht="18" customHeight="1" hidden="1">
      <c r="A18" s="105" t="s">
        <v>106</v>
      </c>
      <c r="B18" s="94">
        <v>0</v>
      </c>
      <c r="D18" s="94">
        <f>'[1]GCF'!L32</f>
        <v>0</v>
      </c>
    </row>
    <row r="19" spans="1:4" ht="13.5">
      <c r="A19" s="105" t="s">
        <v>107</v>
      </c>
      <c r="B19" s="94">
        <v>0</v>
      </c>
      <c r="D19" s="94">
        <f>'[1]GCF'!O32</f>
        <v>294256.59999999986</v>
      </c>
    </row>
    <row r="20" spans="1:4" ht="13.5" hidden="1">
      <c r="A20" s="105" t="s">
        <v>108</v>
      </c>
      <c r="B20" s="94">
        <f>'[1]Co CF'!H31-B13</f>
        <v>-177089</v>
      </c>
      <c r="D20" s="94">
        <f>'[1]GCF'!T32</f>
        <v>0</v>
      </c>
    </row>
    <row r="21" spans="1:4" ht="13.5">
      <c r="A21" s="105" t="s">
        <v>109</v>
      </c>
      <c r="B21" s="94">
        <f>'[1]Co CF'!O31</f>
        <v>-87951</v>
      </c>
      <c r="D21" s="94">
        <f>'[1]GCF'!R32</f>
        <v>-87951</v>
      </c>
    </row>
    <row r="22" spans="1:4" ht="13.5" hidden="1">
      <c r="A22" s="105" t="s">
        <v>110</v>
      </c>
      <c r="B22" s="94">
        <f>'[1]Co CF'!N31</f>
        <v>0</v>
      </c>
      <c r="D22" s="94">
        <f>'[1]GCF'!Q32</f>
        <v>0</v>
      </c>
    </row>
    <row r="23" spans="1:4" ht="13.5">
      <c r="A23" s="105" t="s">
        <v>111</v>
      </c>
      <c r="B23" s="94">
        <f>'[1]Co CF'!P31</f>
        <v>-16808</v>
      </c>
      <c r="D23" s="94">
        <f>'[1]GCF'!S32</f>
        <v>-16808</v>
      </c>
    </row>
    <row r="24" spans="1:4" ht="13.5">
      <c r="A24" s="105" t="s">
        <v>112</v>
      </c>
      <c r="B24" s="106">
        <f>'[1]Co CF'!M31</f>
        <v>-183503</v>
      </c>
      <c r="D24" s="106">
        <f>'[1]GCF'!P32</f>
        <v>-183503</v>
      </c>
    </row>
    <row r="25" spans="1:4" ht="13.5">
      <c r="A25" s="107" t="s">
        <v>113</v>
      </c>
      <c r="B25" s="94">
        <f>SUM(B9:B24)</f>
        <v>25568917</v>
      </c>
      <c r="D25" s="94">
        <f>SUM(D9:D24)</f>
        <v>26382677.299999997</v>
      </c>
    </row>
    <row r="26" spans="1:4" ht="13.5">
      <c r="A26" s="107" t="s">
        <v>114</v>
      </c>
      <c r="B26" s="94">
        <f>'[1]Co CF'!R31</f>
        <v>-73468973</v>
      </c>
      <c r="D26" s="94">
        <f>'[1]GCF'!V32</f>
        <v>24976507</v>
      </c>
    </row>
    <row r="27" spans="1:5" ht="13.5">
      <c r="A27" s="107" t="s">
        <v>115</v>
      </c>
      <c r="B27" s="106">
        <f>'[1]Co CF'!S31</f>
        <v>-13987012</v>
      </c>
      <c r="D27" s="95">
        <f>'[1]GCF'!W32</f>
        <v>-36475979</v>
      </c>
      <c r="E27" s="95"/>
    </row>
    <row r="28" spans="1:4" ht="13.5">
      <c r="A28" s="107" t="s">
        <v>116</v>
      </c>
      <c r="B28" s="94">
        <f>'[1]Co CF'!U31</f>
        <v>0</v>
      </c>
      <c r="D28" s="106">
        <f>'[1]GCF'!U32</f>
        <v>-396398</v>
      </c>
    </row>
    <row r="29" spans="1:4" ht="13.5" hidden="1">
      <c r="A29" s="107" t="s">
        <v>117</v>
      </c>
      <c r="B29" s="106">
        <f>'[1]Co CF'!T31</f>
        <v>-1868777</v>
      </c>
      <c r="D29" s="106">
        <f>'[1]GCF'!X32</f>
        <v>0</v>
      </c>
    </row>
    <row r="30" spans="1:4" ht="13.5">
      <c r="A30" s="107" t="s">
        <v>118</v>
      </c>
      <c r="B30" s="94">
        <f>SUM(B25:B29)</f>
        <v>-63755845</v>
      </c>
      <c r="D30" s="94">
        <f>SUM(D25:D29)</f>
        <v>14486807.299999997</v>
      </c>
    </row>
    <row r="31" spans="1:4" ht="13.5">
      <c r="A31" s="107" t="s">
        <v>119</v>
      </c>
      <c r="B31" s="94">
        <f>'[1]Co CF'!V31</f>
        <v>-540885</v>
      </c>
      <c r="D31" s="94">
        <f>'[1]GCF'!Z32</f>
        <v>-633747</v>
      </c>
    </row>
    <row r="32" spans="1:4" ht="13.5">
      <c r="A32" s="107" t="s">
        <v>120</v>
      </c>
      <c r="B32" s="94">
        <f>'[1]Co CF'!X31</f>
        <v>-23351075</v>
      </c>
      <c r="D32" s="94">
        <f>'[1]GCF'!AB32</f>
        <v>-4448305</v>
      </c>
    </row>
    <row r="33" spans="1:4" ht="13.5">
      <c r="A33" s="107" t="s">
        <v>121</v>
      </c>
      <c r="B33" s="108">
        <f>SUM(B30:B32)</f>
        <v>-87647805</v>
      </c>
      <c r="D33" s="108">
        <f>SUM(D30:D32)</f>
        <v>9404755.299999997</v>
      </c>
    </row>
    <row r="35" ht="15">
      <c r="A35" s="109" t="s">
        <v>122</v>
      </c>
    </row>
    <row r="36" spans="1:4" ht="13.5">
      <c r="A36" s="107" t="s">
        <v>123</v>
      </c>
      <c r="B36" s="94">
        <f>'[1]Co CF'!Y31</f>
        <v>183503</v>
      </c>
      <c r="D36" s="94">
        <f>'[1]GCF'!AC32</f>
        <v>183503</v>
      </c>
    </row>
    <row r="37" spans="1:4" ht="13.5">
      <c r="A37" s="107" t="s">
        <v>124</v>
      </c>
      <c r="B37" s="94">
        <f>'[1]Co CF'!Z31</f>
        <v>16808</v>
      </c>
      <c r="D37" s="94">
        <f>'[1]GCF'!AD32</f>
        <v>16808</v>
      </c>
    </row>
    <row r="38" spans="1:4" ht="13.5">
      <c r="A38" s="107" t="s">
        <v>125</v>
      </c>
      <c r="B38" s="94">
        <f>'[1]Co CF'!AA31</f>
        <v>1260264</v>
      </c>
      <c r="D38" s="94">
        <f>'[1]GCF'!AE32</f>
        <v>1261909</v>
      </c>
    </row>
    <row r="39" spans="1:4" ht="13.5" hidden="1">
      <c r="A39" s="107" t="s">
        <v>126</v>
      </c>
      <c r="B39" s="94">
        <f>'[1]Co CF'!AB31</f>
        <v>15478</v>
      </c>
      <c r="D39" s="94">
        <f>'[1]GCF'!AF32</f>
        <v>0</v>
      </c>
    </row>
    <row r="40" spans="1:4" ht="13.5">
      <c r="A40" s="107" t="s">
        <v>127</v>
      </c>
      <c r="B40" s="94">
        <f>'[1]Co CF'!AC31</f>
        <v>-4857737</v>
      </c>
      <c r="D40" s="94">
        <f>'[1]GCF'!AG32</f>
        <v>-500001</v>
      </c>
    </row>
    <row r="41" spans="1:4" ht="13.5">
      <c r="A41" s="107" t="s">
        <v>128</v>
      </c>
      <c r="B41" s="94">
        <f>'[1]Co CF'!AF31</f>
        <v>-74959714</v>
      </c>
      <c r="D41" s="94">
        <f>'[1]GCF'!AH32</f>
        <v>-5747811</v>
      </c>
    </row>
    <row r="42" spans="1:4" ht="13.5">
      <c r="A42" s="107" t="s">
        <v>129</v>
      </c>
      <c r="B42" s="108">
        <f>SUM(B36:B41)</f>
        <v>-78341398</v>
      </c>
      <c r="D42" s="108">
        <f>SUM(D36:D41)</f>
        <v>-4785592</v>
      </c>
    </row>
    <row r="44" ht="15">
      <c r="A44" s="109" t="s">
        <v>130</v>
      </c>
    </row>
    <row r="45" spans="1:4" ht="13.5" hidden="1">
      <c r="A45" s="107" t="s">
        <v>131</v>
      </c>
      <c r="B45" s="94">
        <f>'[1]Co CF'!AD31</f>
        <v>15000000</v>
      </c>
      <c r="D45" s="94">
        <f>'[1]GCF'!AP32</f>
        <v>0</v>
      </c>
    </row>
    <row r="46" spans="1:4" ht="13.5">
      <c r="A46" s="107" t="s">
        <v>132</v>
      </c>
      <c r="B46" s="94">
        <f>'[1]Co CF'!W31</f>
        <v>-4032000</v>
      </c>
      <c r="D46" s="94">
        <f>'[1]GCF'!AA32</f>
        <v>-3600000</v>
      </c>
    </row>
    <row r="47" spans="1:4" ht="13.5">
      <c r="A47" s="107" t="s">
        <v>133</v>
      </c>
      <c r="B47" s="94">
        <f>'[1]Co CF'!AE31</f>
        <v>-750000</v>
      </c>
      <c r="D47" s="94">
        <f>'[1]GCF'!AO32</f>
        <v>-2798954</v>
      </c>
    </row>
    <row r="48" spans="1:4" ht="13.5">
      <c r="A48" s="107" t="s">
        <v>134</v>
      </c>
      <c r="B48" s="108">
        <f>SUM(B45:B47)</f>
        <v>10218000</v>
      </c>
      <c r="D48" s="108">
        <f>SUM(D45:D47)</f>
        <v>-6398954</v>
      </c>
    </row>
    <row r="51" spans="1:4" ht="15">
      <c r="A51" s="110" t="s">
        <v>135</v>
      </c>
      <c r="B51" s="94">
        <f>B33+B42+B48</f>
        <v>-155771203</v>
      </c>
      <c r="D51" s="94">
        <f>D33+D42+D48</f>
        <v>-1779790.700000003</v>
      </c>
    </row>
    <row r="52" spans="1:4" ht="30" customHeight="1">
      <c r="A52" s="110" t="s">
        <v>136</v>
      </c>
      <c r="B52" s="94">
        <f>'[1]Co CF'!B6+'[1]Co CF'!B7</f>
        <v>62885277</v>
      </c>
      <c r="D52" s="94">
        <f>'[1]GCF'!B12+'[1]GCF'!B6+'[1]GCF'!B7</f>
        <v>13562586</v>
      </c>
    </row>
    <row r="53" spans="1:4" ht="39" customHeight="1" thickBot="1">
      <c r="A53" s="110" t="s">
        <v>137</v>
      </c>
      <c r="B53" s="111">
        <f>SUM(B51:B52)</f>
        <v>-92885926</v>
      </c>
      <c r="D53" s="111">
        <f>SUM(D51:D52)</f>
        <v>11782795.299999997</v>
      </c>
    </row>
    <row r="55" ht="15">
      <c r="A55" s="93" t="s">
        <v>138</v>
      </c>
    </row>
    <row r="56" spans="1:4" ht="13.5">
      <c r="A56" s="96" t="s">
        <v>139</v>
      </c>
      <c r="B56" s="94">
        <f>'[1]Co CF'!C6</f>
        <v>7674861</v>
      </c>
      <c r="D56" s="94">
        <f>'[1]GCF'!C6</f>
        <v>10049236</v>
      </c>
    </row>
    <row r="57" spans="1:4" ht="13.5">
      <c r="A57" s="96" t="s">
        <v>140</v>
      </c>
      <c r="B57" s="94">
        <f>'[1]Co CF'!C7</f>
        <v>2160649</v>
      </c>
      <c r="D57" s="94">
        <f>'[1]GCF'!C7</f>
        <v>2232899</v>
      </c>
    </row>
    <row r="58" spans="1:4" ht="13.5">
      <c r="A58" s="96" t="s">
        <v>141</v>
      </c>
      <c r="B58" s="94">
        <v>0</v>
      </c>
      <c r="D58" s="94">
        <f>'[1]GCF'!C12</f>
        <v>-499340</v>
      </c>
    </row>
    <row r="59" spans="2:4" ht="14.25" thickBot="1">
      <c r="B59" s="111">
        <f>SUM(B56:B58)</f>
        <v>9835510</v>
      </c>
      <c r="D59" s="111">
        <f>SUM(D56:D58)</f>
        <v>11782795</v>
      </c>
    </row>
  </sheetData>
  <printOptions horizontalCentered="1"/>
  <pageMargins left="0.5" right="0.5" top="0.66" bottom="0.67" header="0.34" footer="0.25"/>
  <pageSetup horizontalDpi="600" verticalDpi="600" orientation="portrait" paperSize="9" scale="87" r:id="rId1"/>
  <headerFooter alignWithMargins="0">
    <oddHeader>&amp;R&amp;"Arial,Bold"&amp;10Appendix 1E</oddHeader>
    <oddFooter>&amp;C&amp;"Book Antiqua,Bold Italic"&amp;10The Condensed Consolidated Cash Flow Statement should be read in conjunction with the Annual Audited Accounts for the year ended 31st December 2002.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HEITECH PADU BHD</dc:creator>
  <cp:keywords/>
  <dc:description/>
  <cp:lastModifiedBy>Company Secretary</cp:lastModifiedBy>
  <dcterms:created xsi:type="dcterms:W3CDTF">2003-08-12T09:21:28Z</dcterms:created>
  <dcterms:modified xsi:type="dcterms:W3CDTF">2003-08-12T09:44:53Z</dcterms:modified>
  <cp:category/>
  <cp:version/>
  <cp:contentType/>
  <cp:contentStatus/>
</cp:coreProperties>
</file>